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tchison\Publications\Excel Reports\"/>
    </mc:Choice>
  </mc:AlternateContent>
  <xr:revisionPtr revIDLastSave="0" documentId="13_ncr:1_{D3BBA6FE-AD56-4CE8-93C4-D062D0CC8EEA}" xr6:coauthVersionLast="28" xr6:coauthVersionMax="28" xr10:uidLastSave="{00000000-0000-0000-0000-000000000000}"/>
  <bookViews>
    <workbookView xWindow="240" yWindow="330" windowWidth="14955" windowHeight="7680" firstSheet="1" activeTab="4" xr2:uid="{00000000-000D-0000-FFFF-FFFF00000000}"/>
  </bookViews>
  <sheets>
    <sheet name="1952-53_1968-69" sheetId="1" r:id="rId1"/>
    <sheet name="1969-70_1983-84" sheetId="2" r:id="rId2"/>
    <sheet name="1984-85_1998-99" sheetId="3" r:id="rId3"/>
    <sheet name="1999-00_2014-15" sheetId="4" r:id="rId4"/>
    <sheet name="2015-16_2029-30" sheetId="5" r:id="rId5"/>
  </sheets>
  <definedNames>
    <definedName name="_xlnm.Print_Area" localSheetId="3">'1999-00_2014-15'!$A$1:$P$29</definedName>
  </definedNames>
  <calcPr calcId="171027"/>
</workbook>
</file>

<file path=xl/calcChain.xml><?xml version="1.0" encoding="utf-8"?>
<calcChain xmlns="http://schemas.openxmlformats.org/spreadsheetml/2006/main">
  <c r="D20" i="5" l="1"/>
  <c r="D18" i="5"/>
  <c r="D16" i="5"/>
  <c r="D14" i="5"/>
  <c r="D12" i="5"/>
  <c r="D10" i="5"/>
  <c r="D8" i="5"/>
  <c r="D6" i="5"/>
  <c r="D21" i="5" l="1"/>
  <c r="D22" i="5" s="1"/>
  <c r="C21" i="5" l="1"/>
  <c r="C22" i="5" s="1"/>
  <c r="C20" i="5"/>
  <c r="C18" i="5"/>
  <c r="C16" i="5"/>
  <c r="C14" i="5"/>
  <c r="C12" i="5"/>
  <c r="C10" i="5"/>
  <c r="C8" i="5"/>
  <c r="C6" i="5"/>
  <c r="R21" i="4" l="1"/>
  <c r="R18" i="4" l="1"/>
  <c r="R22" i="4"/>
  <c r="R20" i="4"/>
  <c r="R16" i="4"/>
  <c r="R14" i="4"/>
  <c r="R12" i="4"/>
  <c r="R10" i="4"/>
  <c r="R8" i="4"/>
  <c r="R6" i="4"/>
  <c r="Q22" i="4" l="1"/>
  <c r="Q20" i="4"/>
  <c r="Q18" i="4"/>
  <c r="Q16" i="4"/>
  <c r="Q14" i="4"/>
  <c r="Q12" i="4"/>
  <c r="Q10" i="4"/>
  <c r="Q8" i="4"/>
  <c r="Q6" i="4"/>
</calcChain>
</file>

<file path=xl/sharedStrings.xml><?xml version="1.0" encoding="utf-8"?>
<sst xmlns="http://schemas.openxmlformats.org/spreadsheetml/2006/main" count="247" uniqueCount="103">
  <si>
    <t>ASU</t>
  </si>
  <si>
    <t>Per Fall FT Student</t>
  </si>
  <si>
    <t>DSU</t>
  </si>
  <si>
    <t>JSU</t>
  </si>
  <si>
    <t>MSU</t>
  </si>
  <si>
    <t>MUW</t>
  </si>
  <si>
    <t>MVSU</t>
  </si>
  <si>
    <t>USM</t>
  </si>
  <si>
    <t>1953-54</t>
  </si>
  <si>
    <t>1954-55</t>
  </si>
  <si>
    <t>1955-56</t>
  </si>
  <si>
    <t>1956-57</t>
  </si>
  <si>
    <t>1957-58</t>
  </si>
  <si>
    <t>1958-59</t>
  </si>
  <si>
    <t>1959-60</t>
  </si>
  <si>
    <t>1961-62</t>
  </si>
  <si>
    <t>1962-63</t>
  </si>
  <si>
    <t>1963-64</t>
  </si>
  <si>
    <t>1964-65</t>
  </si>
  <si>
    <t>1965-66</t>
  </si>
  <si>
    <t>1966-67</t>
  </si>
  <si>
    <t>1967-68</t>
  </si>
  <si>
    <t>IHL</t>
  </si>
  <si>
    <t>UM*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</si>
  <si>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</si>
  <si>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</si>
  <si>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</si>
  <si>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</si>
  <si>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</si>
  <si>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</si>
  <si>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</si>
  <si>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</si>
  <si>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</si>
  <si>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</si>
  <si>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</si>
  <si>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</si>
  <si>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</si>
  <si>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</si>
  <si>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</si>
  <si>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</si>
  <si>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</si>
  <si>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</si>
  <si>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</si>
  <si>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</si>
  <si>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</si>
  <si>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</si>
  <si>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</si>
  <si>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</si>
  <si>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</si>
  <si>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</si>
  <si>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</si>
  <si>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1996-97</t>
  </si>
  <si>
    <t>1997-98</t>
  </si>
  <si>
    <t>1998-99</t>
  </si>
  <si>
    <t>SREB</t>
  </si>
  <si>
    <t>**1995-96</t>
  </si>
  <si>
    <t>Per Fall FTE Student</t>
  </si>
  <si>
    <t>SREB**</t>
  </si>
  <si>
    <t>Appropriation</t>
  </si>
  <si>
    <t>1960-61</t>
  </si>
  <si>
    <t>Begins FTE student</t>
  </si>
  <si>
    <t xml:space="preserve">        </t>
  </si>
  <si>
    <t xml:space="preserve">          </t>
  </si>
  <si>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</si>
  <si>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</si>
  <si>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</si>
  <si>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</t>
  </si>
  <si>
    <t>1952-53</t>
  </si>
  <si>
    <t>Begins annual FTE</t>
  </si>
  <si>
    <t>NOTES:</t>
  </si>
  <si>
    <t>Excludes UMMC</t>
  </si>
  <si>
    <t>UM</t>
  </si>
  <si>
    <t>From 1952-53 - 1959-60 IHL appropriation based on FULLTIME ON-CAMPUS enrollment, NOT on FTE.</t>
  </si>
  <si>
    <t>FTE [full-time equivalent] for IHL begins 1960-61</t>
  </si>
  <si>
    <t>In FY 1995-96 SREB began calculating FTE student to include a full year of credit hours rather than only fall credit hours.</t>
  </si>
  <si>
    <t>IHL appropriation FY 1987-88 - FY 1998-99 includes Special Projects.</t>
  </si>
  <si>
    <t>Mississippi Institutions of Higher Learning</t>
  </si>
  <si>
    <t>Excludes UMMC.</t>
  </si>
  <si>
    <t>Total Educational and General Appropriation and Appropriation Per FTE Student  [See Notes]</t>
  </si>
  <si>
    <t>Total Educational and General Appropriation Per FTE Student [See Notes]</t>
  </si>
  <si>
    <t>Educational and General Appropriation  Per FTE Student  [See Notes]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</si>
  <si>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</si>
  <si>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</si>
  <si>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</si>
  <si>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</si>
  <si>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</si>
  <si>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</si>
  <si>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</si>
  <si>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</si>
  <si>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</si>
  <si>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</si>
  <si>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</si>
  <si>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</si>
  <si>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</si>
  <si>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</si>
  <si>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MISSISSIPPI INSTITUTIONS OF HIGHER LEARNING</t>
  </si>
  <si>
    <t>Beginning with FY 2008 data excludes Ayers funding</t>
  </si>
  <si>
    <t>n/a</t>
  </si>
  <si>
    <t>2013-14</t>
  </si>
  <si>
    <t>Beginning with FY 2014 data excludes Ayers funding and capital appropriations</t>
  </si>
  <si>
    <t>2014-15</t>
  </si>
  <si>
    <t>2015-16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</si>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</sst>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3" xfId="0" applyFont="1" applyBorder="1"/>
    <xf numFmtId="3" fontId="0" fillId="0" borderId="4" xfId="0" applyNumberForma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Fill="1" applyBorder="1"/>
    <xf numFmtId="0" fontId="4" fillId="0" borderId="0" xfId="0" applyFont="1"/>
    <xf numFmtId="0" fontId="1" fillId="2" borderId="6" xfId="0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5" xfId="0" applyFont="1" applyBorder="1"/>
    <xf numFmtId="0" fontId="7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2" xfId="0" applyFont="1" applyFill="1" applyBorder="1"/>
    <xf numFmtId="0" fontId="8" fillId="0" borderId="0" xfId="0" applyFont="1" applyFill="1" applyBorder="1"/>
    <xf numFmtId="0" fontId="5" fillId="0" borderId="3" xfId="0" applyFont="1" applyFill="1" applyBorder="1" applyAlignment="1">
      <alignment horizontal="right"/>
    </xf>
    <xf numFmtId="164" fontId="5" fillId="0" borderId="5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0" xfId="0" applyNumberFormat="1" applyFont="1"/>
    <xf numFmtId="164" fontId="5" fillId="0" borderId="1" xfId="0" applyNumberFormat="1" applyFont="1" applyBorder="1"/>
    <xf numFmtId="164" fontId="5" fillId="0" borderId="3" xfId="0" applyNumberFormat="1" applyFont="1" applyBorder="1"/>
    <xf numFmtId="164" fontId="6" fillId="0" borderId="1" xfId="0" applyNumberFormat="1" applyFont="1" applyFill="1" applyBorder="1"/>
    <xf numFmtId="164" fontId="6" fillId="0" borderId="1" xfId="0" applyNumberFormat="1" applyFont="1" applyBorder="1"/>
    <xf numFmtId="164" fontId="6" fillId="0" borderId="1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5" fillId="0" borderId="3" xfId="0" applyFont="1" applyBorder="1"/>
    <xf numFmtId="3" fontId="6" fillId="0" borderId="5" xfId="0" applyNumberFormat="1" applyFont="1" applyBorder="1" applyAlignment="1">
      <alignment horizontal="right"/>
    </xf>
    <xf numFmtId="0" fontId="5" fillId="0" borderId="1" xfId="0" applyFont="1" applyBorder="1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S37"/>
  <sheetViews>
    <sheetView workbookViewId="0">
      <selection sqref="A1:Q30"/>
    </sheetView>
  </sheetViews>
  <sheetFormatPr defaultRowHeight="12.75" x14ac:dyDescent="0.2"/>
  <cols>
    <col min="1" max="1" width="6.7109375" customWidth="1"/>
    <col min="2" max="2" width="14.5703125" customWidth="1"/>
    <col min="3" max="19" width="14.28515625" customWidth="1"/>
  </cols>
  <sheetData>
    <row r="1" spans="1:19" x14ac:dyDescent="0.2">
      <c r="A1" s="2" t="s">
        <v>76</v>
      </c>
    </row>
    <row r="2" spans="1:19" x14ac:dyDescent="0.2">
      <c r="A2" s="2" t="s">
        <v>78</v>
      </c>
      <c r="J2" t="s">
        <v>62</v>
      </c>
    </row>
    <row r="3" spans="1:19" x14ac:dyDescent="0.2">
      <c r="K3" s="13" t="s">
        <v>60</v>
      </c>
    </row>
    <row r="4" spans="1:19" x14ac:dyDescent="0.2">
      <c r="A4" s="3" t="s">
        <v>61</v>
      </c>
      <c r="B4" s="1" t="s">
        <v>63</v>
      </c>
      <c r="C4" s="10" t="s">
        <v>67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59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24</v>
      </c>
    </row>
    <row r="5" spans="1:19" ht="15" customHeight="1" x14ac:dyDescent="0.2">
      <c r="A5" s="8" t="s">
        <v>0</v>
      </c>
      <c r="B5" s="4" t="s">
        <v>58</v>
      </c>
      <c r="C5" s="5">
        <v>602502</v>
      </c>
      <c r="D5" s="5">
        <v>447567</v>
      </c>
      <c r="E5" s="5">
        <v>543049</v>
      </c>
      <c r="F5" s="5">
        <v>617060</v>
      </c>
      <c r="G5" s="5">
        <v>572021</v>
      </c>
      <c r="H5" s="5">
        <v>595927</v>
      </c>
      <c r="I5" s="5">
        <v>730279</v>
      </c>
      <c r="J5" s="5">
        <v>735329</v>
      </c>
      <c r="K5" s="5">
        <v>829640</v>
      </c>
      <c r="L5" s="5">
        <v>902043</v>
      </c>
      <c r="M5" s="5">
        <v>1065013</v>
      </c>
      <c r="N5" s="5">
        <v>1159759</v>
      </c>
      <c r="O5" s="5">
        <v>1283730</v>
      </c>
      <c r="P5" s="5">
        <v>1490467</v>
      </c>
      <c r="Q5" s="5">
        <v>2130267</v>
      </c>
      <c r="R5" s="5">
        <v>2422682</v>
      </c>
      <c r="S5" s="5">
        <v>2581789</v>
      </c>
    </row>
    <row r="6" spans="1:19" ht="15" customHeight="1" x14ac:dyDescent="0.2">
      <c r="A6" s="6"/>
      <c r="B6" s="4" t="s">
        <v>1</v>
      </c>
      <c r="C6" s="5">
        <v>933</v>
      </c>
      <c r="D6" s="5">
        <v>827</v>
      </c>
      <c r="E6" s="5">
        <v>940</v>
      </c>
      <c r="F6" s="5">
        <v>986</v>
      </c>
      <c r="G6" s="5">
        <v>1014</v>
      </c>
      <c r="H6" s="5">
        <v>1220</v>
      </c>
      <c r="I6" s="5">
        <v>1125</v>
      </c>
      <c r="J6" s="5">
        <v>838</v>
      </c>
      <c r="K6" s="5">
        <v>968</v>
      </c>
      <c r="L6" s="5">
        <v>768</v>
      </c>
      <c r="M6" s="5">
        <v>748</v>
      </c>
      <c r="N6" s="5">
        <v>778</v>
      </c>
      <c r="O6" s="5">
        <v>909</v>
      </c>
      <c r="P6" s="5">
        <v>834</v>
      </c>
      <c r="Q6" s="5">
        <v>1073</v>
      </c>
      <c r="R6" s="5">
        <v>1084</v>
      </c>
      <c r="S6" s="5">
        <v>1110</v>
      </c>
    </row>
    <row r="7" spans="1:19" ht="15" customHeight="1" x14ac:dyDescent="0.2">
      <c r="A7" s="9" t="s">
        <v>2</v>
      </c>
      <c r="B7" s="4" t="s">
        <v>58</v>
      </c>
      <c r="C7" s="5">
        <v>493777</v>
      </c>
      <c r="D7" s="5">
        <v>524874</v>
      </c>
      <c r="E7" s="5">
        <v>463730</v>
      </c>
      <c r="F7" s="5">
        <v>485945</v>
      </c>
      <c r="G7" s="5">
        <v>566050</v>
      </c>
      <c r="H7" s="5">
        <v>585161</v>
      </c>
      <c r="I7" s="5">
        <v>685820</v>
      </c>
      <c r="J7" s="5">
        <v>719052</v>
      </c>
      <c r="K7" s="5">
        <v>829992</v>
      </c>
      <c r="L7" s="5">
        <v>879486</v>
      </c>
      <c r="M7" s="5">
        <v>1030948</v>
      </c>
      <c r="N7" s="5">
        <v>1069032</v>
      </c>
      <c r="O7" s="5">
        <v>1360971</v>
      </c>
      <c r="P7" s="5">
        <v>1476276</v>
      </c>
      <c r="Q7" s="5">
        <v>2038628</v>
      </c>
      <c r="R7" s="5">
        <v>2194934</v>
      </c>
      <c r="S7" s="5">
        <v>3012904</v>
      </c>
    </row>
    <row r="8" spans="1:19" ht="15" customHeight="1" x14ac:dyDescent="0.2">
      <c r="A8" s="6" t="s">
        <v>66</v>
      </c>
      <c r="B8" s="4" t="s">
        <v>1</v>
      </c>
      <c r="C8" s="5">
        <v>1238</v>
      </c>
      <c r="D8" s="5">
        <v>1241</v>
      </c>
      <c r="E8" s="5">
        <v>1171</v>
      </c>
      <c r="F8" s="5">
        <v>1004</v>
      </c>
      <c r="G8" s="5">
        <v>1095</v>
      </c>
      <c r="H8" s="5">
        <v>872</v>
      </c>
      <c r="I8" s="5">
        <v>905</v>
      </c>
      <c r="J8" s="5">
        <v>873</v>
      </c>
      <c r="K8" s="5">
        <v>903</v>
      </c>
      <c r="L8" s="5">
        <v>764</v>
      </c>
      <c r="M8" s="5">
        <v>837</v>
      </c>
      <c r="N8" s="5">
        <v>801</v>
      </c>
      <c r="O8" s="5">
        <v>915</v>
      </c>
      <c r="P8" s="5">
        <v>920</v>
      </c>
      <c r="Q8" s="5">
        <v>1029</v>
      </c>
      <c r="R8" s="5">
        <v>952</v>
      </c>
      <c r="S8" s="5">
        <v>1197</v>
      </c>
    </row>
    <row r="9" spans="1:19" ht="15" customHeight="1" x14ac:dyDescent="0.2">
      <c r="A9" s="9" t="s">
        <v>3</v>
      </c>
      <c r="B9" s="4" t="s">
        <v>58</v>
      </c>
      <c r="C9" s="5">
        <v>358333</v>
      </c>
      <c r="D9" s="5">
        <v>455452</v>
      </c>
      <c r="E9" s="5">
        <v>586926</v>
      </c>
      <c r="F9" s="5">
        <v>622579</v>
      </c>
      <c r="G9" s="5">
        <v>713480</v>
      </c>
      <c r="H9" s="5">
        <v>672870</v>
      </c>
      <c r="I9" s="5">
        <v>842946</v>
      </c>
      <c r="J9" s="5">
        <v>854809</v>
      </c>
      <c r="K9" s="5">
        <v>1094975</v>
      </c>
      <c r="L9" s="5">
        <v>1157323</v>
      </c>
      <c r="M9" s="5">
        <v>1375991</v>
      </c>
      <c r="N9" s="5">
        <v>1357511</v>
      </c>
      <c r="O9" s="5">
        <v>1689708</v>
      </c>
      <c r="P9" s="5">
        <v>1977301</v>
      </c>
      <c r="Q9" s="5">
        <v>2905008</v>
      </c>
      <c r="R9" s="5">
        <v>3521475</v>
      </c>
      <c r="S9" s="5">
        <v>3812141</v>
      </c>
    </row>
    <row r="10" spans="1:19" ht="15" customHeight="1" x14ac:dyDescent="0.2">
      <c r="A10" s="6"/>
      <c r="B10" s="4" t="s">
        <v>1</v>
      </c>
      <c r="C10" s="5">
        <v>680</v>
      </c>
      <c r="D10" s="5">
        <v>581</v>
      </c>
      <c r="E10" s="5">
        <v>694</v>
      </c>
      <c r="F10" s="5">
        <v>641</v>
      </c>
      <c r="G10" s="5">
        <v>672</v>
      </c>
      <c r="H10" s="5">
        <v>610</v>
      </c>
      <c r="I10" s="5">
        <v>740</v>
      </c>
      <c r="J10" s="5">
        <v>687</v>
      </c>
      <c r="K10" s="5">
        <v>842</v>
      </c>
      <c r="L10" s="5">
        <v>805</v>
      </c>
      <c r="M10" s="5">
        <v>865</v>
      </c>
      <c r="N10" s="5">
        <v>831</v>
      </c>
      <c r="O10" s="5">
        <v>924</v>
      </c>
      <c r="P10" s="5">
        <v>961</v>
      </c>
      <c r="Q10" s="5">
        <v>1338</v>
      </c>
      <c r="R10" s="5">
        <v>1221</v>
      </c>
      <c r="S10" s="5">
        <v>1068</v>
      </c>
    </row>
    <row r="11" spans="1:19" ht="15" customHeight="1" x14ac:dyDescent="0.2">
      <c r="A11" s="9" t="s">
        <v>4</v>
      </c>
      <c r="B11" s="4" t="s">
        <v>58</v>
      </c>
      <c r="C11" s="5">
        <v>2463565</v>
      </c>
      <c r="D11" s="5">
        <v>2494075</v>
      </c>
      <c r="E11" s="5">
        <v>2462797</v>
      </c>
      <c r="F11" s="5">
        <v>2669198</v>
      </c>
      <c r="G11" s="5">
        <v>3072537</v>
      </c>
      <c r="H11" s="5">
        <v>3079548</v>
      </c>
      <c r="I11" s="5">
        <v>3999756</v>
      </c>
      <c r="J11" s="5">
        <v>4005340</v>
      </c>
      <c r="K11" s="5">
        <v>4812054</v>
      </c>
      <c r="L11" s="5">
        <v>5148407</v>
      </c>
      <c r="M11" s="5">
        <v>4476928</v>
      </c>
      <c r="N11" s="5">
        <v>5220976</v>
      </c>
      <c r="O11" s="5">
        <v>6562412</v>
      </c>
      <c r="P11" s="5">
        <v>9314743</v>
      </c>
      <c r="Q11" s="5">
        <v>12310369</v>
      </c>
      <c r="R11" s="5">
        <v>12949853</v>
      </c>
      <c r="S11" s="5">
        <v>11611516</v>
      </c>
    </row>
    <row r="12" spans="1:19" ht="15" customHeight="1" x14ac:dyDescent="0.2">
      <c r="A12" s="6"/>
      <c r="B12" s="4" t="s">
        <v>1</v>
      </c>
      <c r="C12" s="5">
        <v>1146</v>
      </c>
      <c r="D12" s="5">
        <v>1018</v>
      </c>
      <c r="E12" s="5">
        <v>929</v>
      </c>
      <c r="F12" s="5">
        <v>829</v>
      </c>
      <c r="G12" s="5">
        <v>835</v>
      </c>
      <c r="H12" s="5">
        <v>765</v>
      </c>
      <c r="I12" s="5">
        <v>892</v>
      </c>
      <c r="J12" s="5">
        <v>960</v>
      </c>
      <c r="K12" s="5">
        <v>1100</v>
      </c>
      <c r="L12" s="5">
        <v>1137</v>
      </c>
      <c r="M12" s="5">
        <v>942</v>
      </c>
      <c r="N12" s="5">
        <v>1051</v>
      </c>
      <c r="O12" s="5">
        <v>1148</v>
      </c>
      <c r="P12" s="5">
        <v>1417</v>
      </c>
      <c r="Q12" s="5">
        <v>1698</v>
      </c>
      <c r="R12" s="5">
        <v>1640</v>
      </c>
      <c r="S12" s="5">
        <v>1400</v>
      </c>
    </row>
    <row r="13" spans="1:19" ht="15" customHeight="1" x14ac:dyDescent="0.2">
      <c r="A13" s="9" t="s">
        <v>5</v>
      </c>
      <c r="B13" s="4" t="s">
        <v>58</v>
      </c>
      <c r="C13" s="5">
        <v>605741</v>
      </c>
      <c r="D13" s="5">
        <v>635529</v>
      </c>
      <c r="E13" s="5">
        <v>666748</v>
      </c>
      <c r="F13" s="5">
        <v>686214</v>
      </c>
      <c r="G13" s="5">
        <v>768732</v>
      </c>
      <c r="H13" s="5">
        <v>812334</v>
      </c>
      <c r="I13" s="5">
        <v>975719</v>
      </c>
      <c r="J13" s="5">
        <v>1016086</v>
      </c>
      <c r="K13" s="5">
        <v>1154179</v>
      </c>
      <c r="L13" s="5">
        <v>1225646</v>
      </c>
      <c r="M13" s="5">
        <v>1459987</v>
      </c>
      <c r="N13" s="5">
        <v>1574020</v>
      </c>
      <c r="O13" s="5">
        <v>1963527</v>
      </c>
      <c r="P13" s="5">
        <v>2038368</v>
      </c>
      <c r="Q13" s="5">
        <v>2624690</v>
      </c>
      <c r="R13" s="5">
        <v>2728304</v>
      </c>
      <c r="S13" s="5">
        <v>3224276</v>
      </c>
    </row>
    <row r="14" spans="1:19" ht="15" customHeight="1" x14ac:dyDescent="0.2">
      <c r="A14" s="6"/>
      <c r="B14" s="4" t="s">
        <v>1</v>
      </c>
      <c r="C14" s="5">
        <v>831</v>
      </c>
      <c r="D14" s="5" t="s">
        <v>65</v>
      </c>
      <c r="E14" s="5">
        <v>759</v>
      </c>
      <c r="F14" s="5">
        <v>723</v>
      </c>
      <c r="G14" s="5">
        <v>724</v>
      </c>
      <c r="H14" s="5">
        <v>738</v>
      </c>
      <c r="I14" s="5">
        <v>842</v>
      </c>
      <c r="J14" s="5">
        <v>763</v>
      </c>
      <c r="K14" s="5">
        <v>793</v>
      </c>
      <c r="L14" s="5">
        <v>736</v>
      </c>
      <c r="M14" s="5">
        <v>812</v>
      </c>
      <c r="N14" s="5">
        <v>824</v>
      </c>
      <c r="O14" s="5">
        <v>863</v>
      </c>
      <c r="P14" s="5">
        <v>856</v>
      </c>
      <c r="Q14" s="5">
        <v>1042</v>
      </c>
      <c r="R14" s="5">
        <v>1074</v>
      </c>
      <c r="S14" s="5">
        <v>1241</v>
      </c>
    </row>
    <row r="15" spans="1:19" ht="15" customHeight="1" x14ac:dyDescent="0.2">
      <c r="A15" s="9" t="s">
        <v>6</v>
      </c>
      <c r="B15" s="4" t="s">
        <v>58</v>
      </c>
      <c r="C15" s="5">
        <v>219945</v>
      </c>
      <c r="D15" s="5">
        <v>244307</v>
      </c>
      <c r="E15" s="5">
        <v>299481</v>
      </c>
      <c r="F15" s="5">
        <v>348756</v>
      </c>
      <c r="G15" s="5">
        <v>507535</v>
      </c>
      <c r="H15" s="5">
        <v>517938</v>
      </c>
      <c r="I15" s="5">
        <v>689707</v>
      </c>
      <c r="J15" s="5">
        <v>710550</v>
      </c>
      <c r="K15" s="5">
        <v>817661</v>
      </c>
      <c r="L15" s="5">
        <v>793320</v>
      </c>
      <c r="M15" s="5">
        <v>935634</v>
      </c>
      <c r="N15" s="5">
        <v>1021441</v>
      </c>
      <c r="O15" s="5">
        <v>1261723</v>
      </c>
      <c r="P15" s="5">
        <v>1593949</v>
      </c>
      <c r="Q15" s="5">
        <v>2381568</v>
      </c>
      <c r="R15" s="5">
        <v>2257177</v>
      </c>
      <c r="S15" s="5">
        <v>3079074</v>
      </c>
    </row>
    <row r="16" spans="1:19" ht="15" customHeight="1" x14ac:dyDescent="0.2">
      <c r="A16" s="6"/>
      <c r="B16" s="4" t="s">
        <v>1</v>
      </c>
      <c r="C16" s="5">
        <v>2315</v>
      </c>
      <c r="D16" s="5">
        <v>1321</v>
      </c>
      <c r="E16" s="5">
        <v>927</v>
      </c>
      <c r="F16" s="5">
        <v>740</v>
      </c>
      <c r="G16" s="5">
        <v>1078</v>
      </c>
      <c r="H16" s="5">
        <v>1097</v>
      </c>
      <c r="I16" s="5">
        <v>1109</v>
      </c>
      <c r="J16" s="5">
        <v>907</v>
      </c>
      <c r="K16" s="5">
        <v>950</v>
      </c>
      <c r="L16" s="5">
        <v>874</v>
      </c>
      <c r="M16" s="5">
        <v>758</v>
      </c>
      <c r="N16" s="5">
        <v>844</v>
      </c>
      <c r="O16" s="5">
        <v>832</v>
      </c>
      <c r="P16" s="5">
        <v>819</v>
      </c>
      <c r="Q16" s="5">
        <v>1134</v>
      </c>
      <c r="R16" s="5">
        <v>977</v>
      </c>
      <c r="S16" s="5">
        <v>1244</v>
      </c>
    </row>
    <row r="17" spans="1:19" ht="15" customHeight="1" x14ac:dyDescent="0.2">
      <c r="A17" s="9" t="s">
        <v>23</v>
      </c>
      <c r="B17" s="4" t="s">
        <v>58</v>
      </c>
      <c r="C17" s="5">
        <v>2373980</v>
      </c>
      <c r="D17" s="5">
        <v>2269998</v>
      </c>
      <c r="E17" s="5">
        <v>2209615</v>
      </c>
      <c r="F17" s="5">
        <v>2347106</v>
      </c>
      <c r="G17" s="5">
        <v>2526598</v>
      </c>
      <c r="H17" s="5">
        <v>2755194</v>
      </c>
      <c r="I17" s="5">
        <v>3286373</v>
      </c>
      <c r="J17" s="5">
        <v>3417235</v>
      </c>
      <c r="K17" s="5">
        <v>3978990</v>
      </c>
      <c r="L17" s="5">
        <v>4092130</v>
      </c>
      <c r="M17" s="5">
        <v>4711455</v>
      </c>
      <c r="N17" s="5">
        <v>4451543</v>
      </c>
      <c r="O17" s="5">
        <v>5199712</v>
      </c>
      <c r="P17" s="5">
        <v>8563525</v>
      </c>
      <c r="Q17" s="5">
        <v>11594286</v>
      </c>
      <c r="R17" s="5">
        <v>13173404</v>
      </c>
      <c r="S17" s="5">
        <v>10208589</v>
      </c>
    </row>
    <row r="18" spans="1:19" ht="15" customHeight="1" x14ac:dyDescent="0.2">
      <c r="A18" s="6"/>
      <c r="B18" s="4" t="s">
        <v>1</v>
      </c>
      <c r="C18" s="5">
        <v>1246</v>
      </c>
      <c r="D18" s="5">
        <v>1033</v>
      </c>
      <c r="E18" s="5">
        <v>939</v>
      </c>
      <c r="F18" s="5">
        <v>841</v>
      </c>
      <c r="G18" s="5">
        <v>897</v>
      </c>
      <c r="H18" s="5">
        <v>951</v>
      </c>
      <c r="I18" s="5">
        <v>1116</v>
      </c>
      <c r="J18" s="5">
        <v>1003</v>
      </c>
      <c r="K18" s="5">
        <v>996</v>
      </c>
      <c r="L18" s="5">
        <v>934</v>
      </c>
      <c r="M18" s="5">
        <v>1037</v>
      </c>
      <c r="N18" s="5">
        <v>1095</v>
      </c>
      <c r="O18" s="5">
        <v>1165</v>
      </c>
      <c r="P18" s="5">
        <v>1672</v>
      </c>
      <c r="Q18" s="5">
        <v>1976</v>
      </c>
      <c r="R18" s="5">
        <v>2037</v>
      </c>
      <c r="S18" s="5">
        <v>1598</v>
      </c>
    </row>
    <row r="19" spans="1:19" ht="15" customHeight="1" x14ac:dyDescent="0.2">
      <c r="A19" s="9" t="s">
        <v>7</v>
      </c>
      <c r="B19" s="4" t="s">
        <v>58</v>
      </c>
      <c r="C19" s="5">
        <v>1726489</v>
      </c>
      <c r="D19" s="5">
        <v>1585823</v>
      </c>
      <c r="E19" s="5">
        <v>1514222</v>
      </c>
      <c r="F19" s="5">
        <v>1544243</v>
      </c>
      <c r="G19" s="5">
        <v>1773679</v>
      </c>
      <c r="H19" s="5">
        <v>1846361</v>
      </c>
      <c r="I19" s="5">
        <v>2199672</v>
      </c>
      <c r="J19" s="5">
        <v>2301377</v>
      </c>
      <c r="K19" s="5">
        <v>2806306</v>
      </c>
      <c r="L19" s="5">
        <v>2928929</v>
      </c>
      <c r="M19" s="5">
        <v>3284496</v>
      </c>
      <c r="N19" s="5">
        <v>3833541</v>
      </c>
      <c r="O19" s="5">
        <v>4725797</v>
      </c>
      <c r="P19" s="5">
        <v>5535926</v>
      </c>
      <c r="Q19" s="5">
        <v>7559727</v>
      </c>
      <c r="R19" s="5">
        <v>8612618</v>
      </c>
      <c r="S19" s="5">
        <v>9246279</v>
      </c>
    </row>
    <row r="20" spans="1:19" ht="15" customHeight="1" x14ac:dyDescent="0.2">
      <c r="A20" s="6"/>
      <c r="B20" s="4" t="s">
        <v>1</v>
      </c>
      <c r="C20" s="5">
        <v>854</v>
      </c>
      <c r="D20" s="5">
        <v>757</v>
      </c>
      <c r="E20" s="5">
        <v>641</v>
      </c>
      <c r="F20" s="5">
        <v>573</v>
      </c>
      <c r="G20" s="5">
        <v>627</v>
      </c>
      <c r="H20" s="5">
        <v>630</v>
      </c>
      <c r="I20" s="5">
        <v>699</v>
      </c>
      <c r="J20" s="5">
        <v>694</v>
      </c>
      <c r="K20" s="5">
        <v>759</v>
      </c>
      <c r="L20" s="5">
        <v>736</v>
      </c>
      <c r="M20" s="5">
        <v>752</v>
      </c>
      <c r="N20" s="5">
        <v>832</v>
      </c>
      <c r="O20" s="5">
        <v>949</v>
      </c>
      <c r="P20" s="5">
        <v>1013</v>
      </c>
      <c r="Q20" s="5">
        <v>1220</v>
      </c>
      <c r="R20" s="5">
        <v>1155</v>
      </c>
      <c r="S20" s="5">
        <v>1301</v>
      </c>
    </row>
    <row r="21" spans="1:19" ht="15" customHeight="1" x14ac:dyDescent="0.2">
      <c r="A21" s="9" t="s">
        <v>22</v>
      </c>
      <c r="B21" s="4" t="s">
        <v>58</v>
      </c>
      <c r="C21" s="5">
        <v>9044332</v>
      </c>
      <c r="D21" s="5">
        <v>8657675</v>
      </c>
      <c r="E21" s="5">
        <v>8746568</v>
      </c>
      <c r="F21" s="5">
        <v>9321101</v>
      </c>
      <c r="G21" s="5">
        <v>10500632</v>
      </c>
      <c r="H21" s="5">
        <v>10862333</v>
      </c>
      <c r="I21" s="5">
        <v>13299290</v>
      </c>
      <c r="J21" s="5">
        <v>13759778</v>
      </c>
      <c r="K21" s="5">
        <v>16323797</v>
      </c>
      <c r="L21" s="5">
        <v>17127284</v>
      </c>
      <c r="M21" s="5">
        <v>18340452</v>
      </c>
      <c r="N21" s="5">
        <v>16687814</v>
      </c>
      <c r="O21" s="5">
        <v>24047560</v>
      </c>
      <c r="P21" s="5">
        <v>31990555</v>
      </c>
      <c r="Q21" s="5">
        <v>43544543</v>
      </c>
      <c r="R21" s="5">
        <v>47860447</v>
      </c>
      <c r="S21" s="5">
        <v>46776568</v>
      </c>
    </row>
    <row r="22" spans="1:19" ht="15" customHeight="1" thickBot="1" x14ac:dyDescent="0.25">
      <c r="A22" s="6"/>
      <c r="B22" s="4" t="s">
        <v>1</v>
      </c>
      <c r="C22" s="5">
        <v>1032</v>
      </c>
      <c r="D22" s="5">
        <v>912</v>
      </c>
      <c r="E22" s="5">
        <v>846</v>
      </c>
      <c r="F22" s="5">
        <v>763</v>
      </c>
      <c r="G22" s="5">
        <v>808</v>
      </c>
      <c r="H22" s="5">
        <v>735</v>
      </c>
      <c r="I22" s="5">
        <v>900</v>
      </c>
      <c r="J22" s="5">
        <v>863</v>
      </c>
      <c r="K22" s="5">
        <v>935</v>
      </c>
      <c r="L22" s="5">
        <v>891</v>
      </c>
      <c r="M22" s="5">
        <v>876</v>
      </c>
      <c r="N22" s="5">
        <v>902</v>
      </c>
      <c r="O22" s="5">
        <v>1031</v>
      </c>
      <c r="P22" s="5">
        <v>1188</v>
      </c>
      <c r="Q22" s="5">
        <v>1448</v>
      </c>
      <c r="R22" s="5">
        <v>1404</v>
      </c>
      <c r="S22" s="5">
        <v>1326</v>
      </c>
    </row>
    <row r="23" spans="1:19" x14ac:dyDescent="0.2">
      <c r="S23" s="7"/>
    </row>
    <row r="24" spans="1:19" x14ac:dyDescent="0.2">
      <c r="A24" t="s">
        <v>69</v>
      </c>
    </row>
    <row r="25" spans="1:19" x14ac:dyDescent="0.2">
      <c r="A25" s="12" t="s">
        <v>77</v>
      </c>
    </row>
    <row r="26" spans="1:19" x14ac:dyDescent="0.2">
      <c r="A26" s="11" t="s">
        <v>72</v>
      </c>
    </row>
    <row r="27" spans="1:19" x14ac:dyDescent="0.2">
      <c r="A27" s="11" t="s">
        <v>73</v>
      </c>
    </row>
    <row r="28" spans="1:19" x14ac:dyDescent="0.2">
      <c r="A28" t="s">
        <v>74</v>
      </c>
    </row>
    <row r="29" spans="1:19" x14ac:dyDescent="0.2">
      <c r="A29" t="s">
        <v>75</v>
      </c>
    </row>
    <row r="37" spans="4:4" x14ac:dyDescent="0.2">
      <c r="D37" t="s">
        <v>64</v>
      </c>
    </row>
  </sheetData>
  <phoneticPr fontId="1" type="noConversion"/>
  <pageMargins left="0.7" right="0.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Q21"/>
  <sheetViews>
    <sheetView workbookViewId="0">
      <selection activeCell="M11" sqref="M11"/>
    </sheetView>
  </sheetViews>
  <sheetFormatPr defaultRowHeight="12.75" x14ac:dyDescent="0.2"/>
  <cols>
    <col min="1" max="1" width="7.28515625" style="15" customWidth="1"/>
    <col min="2" max="2" width="15" style="15" bestFit="1" customWidth="1"/>
    <col min="3" max="17" width="7.5703125" style="15" bestFit="1" customWidth="1"/>
    <col min="18" max="16384" width="9.140625" style="15"/>
  </cols>
  <sheetData>
    <row r="1" spans="1:17" x14ac:dyDescent="0.2">
      <c r="A1" s="14" t="s">
        <v>76</v>
      </c>
    </row>
    <row r="2" spans="1:17" x14ac:dyDescent="0.2">
      <c r="A2" s="14" t="s">
        <v>80</v>
      </c>
      <c r="J2" s="15" t="s">
        <v>62</v>
      </c>
    </row>
    <row r="4" spans="1:17" x14ac:dyDescent="0.2">
      <c r="A4" s="16"/>
      <c r="B4" s="43"/>
      <c r="C4" s="18" t="s">
        <v>25</v>
      </c>
      <c r="D4" s="18" t="s">
        <v>26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  <c r="L4" s="18" t="s">
        <v>34</v>
      </c>
      <c r="M4" s="18" t="s">
        <v>35</v>
      </c>
      <c r="N4" s="18" t="s">
        <v>36</v>
      </c>
      <c r="O4" s="18" t="s">
        <v>37</v>
      </c>
      <c r="P4" s="18" t="s">
        <v>38</v>
      </c>
      <c r="Q4" s="18" t="s">
        <v>39</v>
      </c>
    </row>
    <row r="5" spans="1:17" ht="15" customHeight="1" x14ac:dyDescent="0.2">
      <c r="A5" s="42" t="s">
        <v>0</v>
      </c>
      <c r="B5" s="20" t="s">
        <v>56</v>
      </c>
      <c r="C5" s="21">
        <v>1165</v>
      </c>
      <c r="D5" s="21"/>
      <c r="E5" s="21"/>
      <c r="F5" s="21"/>
      <c r="G5" s="21"/>
      <c r="H5" s="21"/>
      <c r="I5" s="21"/>
      <c r="J5" s="21"/>
      <c r="K5" s="21"/>
      <c r="L5" s="21">
        <v>2950</v>
      </c>
      <c r="M5" s="21">
        <v>3479</v>
      </c>
      <c r="N5" s="21">
        <v>3406</v>
      </c>
      <c r="O5" s="21"/>
      <c r="P5" s="21"/>
      <c r="Q5" s="21"/>
    </row>
    <row r="6" spans="1:17" ht="15" customHeight="1" x14ac:dyDescent="0.2">
      <c r="A6" s="42" t="s">
        <v>2</v>
      </c>
      <c r="B6" s="20" t="s">
        <v>56</v>
      </c>
      <c r="C6" s="21">
        <v>1243</v>
      </c>
      <c r="D6" s="21"/>
      <c r="E6" s="21"/>
      <c r="F6" s="21"/>
      <c r="G6" s="21"/>
      <c r="H6" s="21"/>
      <c r="I6" s="21"/>
      <c r="J6" s="21"/>
      <c r="K6" s="21"/>
      <c r="L6" s="21">
        <v>3063</v>
      </c>
      <c r="M6" s="21">
        <v>2788</v>
      </c>
      <c r="N6" s="21">
        <v>3294</v>
      </c>
      <c r="O6" s="21"/>
      <c r="P6" s="21"/>
      <c r="Q6" s="21"/>
    </row>
    <row r="7" spans="1:17" ht="15" customHeight="1" x14ac:dyDescent="0.2">
      <c r="A7" s="42" t="s">
        <v>3</v>
      </c>
      <c r="B7" s="20" t="s">
        <v>56</v>
      </c>
      <c r="C7" s="21">
        <v>907</v>
      </c>
      <c r="D7" s="21"/>
      <c r="E7" s="21"/>
      <c r="F7" s="21"/>
      <c r="G7" s="21"/>
      <c r="H7" s="21"/>
      <c r="I7" s="21"/>
      <c r="J7" s="21"/>
      <c r="K7" s="21"/>
      <c r="L7" s="21">
        <v>1786</v>
      </c>
      <c r="M7" s="21">
        <v>1906</v>
      </c>
      <c r="N7" s="21">
        <v>2322</v>
      </c>
      <c r="O7" s="21"/>
      <c r="P7" s="21"/>
      <c r="Q7" s="21"/>
    </row>
    <row r="8" spans="1:17" ht="15" customHeight="1" x14ac:dyDescent="0.2">
      <c r="A8" s="42" t="s">
        <v>4</v>
      </c>
      <c r="B8" s="20" t="s">
        <v>56</v>
      </c>
      <c r="C8" s="21">
        <v>1446</v>
      </c>
      <c r="D8" s="21"/>
      <c r="E8" s="21"/>
      <c r="F8" s="21"/>
      <c r="G8" s="21"/>
      <c r="H8" s="21"/>
      <c r="I8" s="21"/>
      <c r="J8" s="21"/>
      <c r="K8" s="21"/>
      <c r="L8" s="21">
        <v>2245</v>
      </c>
      <c r="M8" s="21">
        <v>2178</v>
      </c>
      <c r="N8" s="21">
        <v>2509</v>
      </c>
      <c r="O8" s="21"/>
      <c r="P8" s="21"/>
      <c r="Q8" s="21"/>
    </row>
    <row r="9" spans="1:17" ht="15" customHeight="1" x14ac:dyDescent="0.2">
      <c r="A9" s="42" t="s">
        <v>5</v>
      </c>
      <c r="B9" s="20" t="s">
        <v>56</v>
      </c>
      <c r="C9" s="21">
        <v>1423</v>
      </c>
      <c r="D9" s="21"/>
      <c r="E9" s="21"/>
      <c r="F9" s="21"/>
      <c r="G9" s="21"/>
      <c r="H9" s="21"/>
      <c r="I9" s="21"/>
      <c r="J9" s="21"/>
      <c r="K9" s="21"/>
      <c r="L9" s="21">
        <v>3441</v>
      </c>
      <c r="M9" s="21">
        <v>3812</v>
      </c>
      <c r="N9" s="21">
        <v>4653</v>
      </c>
      <c r="O9" s="21"/>
      <c r="P9" s="21"/>
      <c r="Q9" s="21"/>
    </row>
    <row r="10" spans="1:17" ht="15" customHeight="1" x14ac:dyDescent="0.2">
      <c r="A10" s="42" t="s">
        <v>6</v>
      </c>
      <c r="B10" s="20" t="s">
        <v>56</v>
      </c>
      <c r="C10" s="21">
        <v>1503</v>
      </c>
      <c r="D10" s="21"/>
      <c r="E10" s="21"/>
      <c r="F10" s="21"/>
      <c r="G10" s="21"/>
      <c r="H10" s="21"/>
      <c r="I10" s="21"/>
      <c r="J10" s="21"/>
      <c r="K10" s="21"/>
      <c r="L10" s="21">
        <v>2319</v>
      </c>
      <c r="M10" s="21">
        <v>2267</v>
      </c>
      <c r="N10" s="21">
        <v>2703</v>
      </c>
      <c r="O10" s="21"/>
      <c r="P10" s="21"/>
      <c r="Q10" s="21"/>
    </row>
    <row r="11" spans="1:17" ht="15" customHeight="1" x14ac:dyDescent="0.2">
      <c r="A11" s="42" t="s">
        <v>23</v>
      </c>
      <c r="B11" s="20" t="s">
        <v>56</v>
      </c>
      <c r="C11" s="21">
        <v>1736</v>
      </c>
      <c r="D11" s="21"/>
      <c r="E11" s="21"/>
      <c r="F11" s="21"/>
      <c r="G11" s="21"/>
      <c r="H11" s="21"/>
      <c r="I11" s="21"/>
      <c r="J11" s="21"/>
      <c r="K11" s="21"/>
      <c r="L11" s="21">
        <v>2009</v>
      </c>
      <c r="M11" s="21">
        <v>2113</v>
      </c>
      <c r="N11" s="21">
        <v>2485</v>
      </c>
      <c r="O11" s="21"/>
      <c r="P11" s="21"/>
      <c r="Q11" s="21"/>
    </row>
    <row r="12" spans="1:17" ht="15" customHeight="1" x14ac:dyDescent="0.2">
      <c r="A12" s="19" t="s">
        <v>7</v>
      </c>
      <c r="B12" s="44" t="s">
        <v>56</v>
      </c>
      <c r="C12" s="41">
        <v>1384</v>
      </c>
      <c r="D12" s="41"/>
      <c r="E12" s="41"/>
      <c r="F12" s="41"/>
      <c r="G12" s="41"/>
      <c r="H12" s="41"/>
      <c r="I12" s="41"/>
      <c r="J12" s="41"/>
      <c r="K12" s="41"/>
      <c r="L12" s="41">
        <v>2706</v>
      </c>
      <c r="M12" s="41">
        <v>2497</v>
      </c>
      <c r="N12" s="41">
        <v>2855</v>
      </c>
      <c r="O12" s="41"/>
      <c r="P12" s="41"/>
      <c r="Q12" s="41"/>
    </row>
    <row r="13" spans="1:17" ht="15" customHeight="1" x14ac:dyDescent="0.2">
      <c r="A13" s="42" t="s">
        <v>22</v>
      </c>
      <c r="B13" s="20" t="s">
        <v>56</v>
      </c>
      <c r="C13" s="21">
        <v>1387</v>
      </c>
      <c r="D13" s="21"/>
      <c r="E13" s="21"/>
      <c r="F13" s="21">
        <v>1244</v>
      </c>
      <c r="G13" s="21">
        <v>1369</v>
      </c>
      <c r="H13" s="21">
        <v>1470</v>
      </c>
      <c r="I13" s="21">
        <v>1527</v>
      </c>
      <c r="J13" s="21">
        <v>1557</v>
      </c>
      <c r="K13" s="21">
        <v>1793</v>
      </c>
      <c r="L13" s="21">
        <v>2151</v>
      </c>
      <c r="M13" s="21">
        <v>2359</v>
      </c>
      <c r="N13" s="21">
        <v>2739</v>
      </c>
      <c r="O13" s="21">
        <v>3079</v>
      </c>
      <c r="P13" s="21">
        <v>2987</v>
      </c>
      <c r="Q13" s="21">
        <v>3364</v>
      </c>
    </row>
    <row r="14" spans="1:17" ht="15" customHeight="1" x14ac:dyDescent="0.2">
      <c r="A14" s="42" t="s">
        <v>57</v>
      </c>
      <c r="B14" s="20" t="s">
        <v>56</v>
      </c>
      <c r="C14" s="21"/>
      <c r="D14" s="21"/>
      <c r="E14" s="21"/>
      <c r="F14" s="21">
        <v>1444</v>
      </c>
      <c r="G14" s="21">
        <v>1468</v>
      </c>
      <c r="H14" s="21">
        <v>1541</v>
      </c>
      <c r="I14" s="21">
        <v>1782</v>
      </c>
      <c r="J14" s="21">
        <v>1958</v>
      </c>
      <c r="K14" s="21">
        <v>2159</v>
      </c>
      <c r="L14" s="21"/>
      <c r="M14" s="21">
        <v>2575</v>
      </c>
      <c r="N14" s="21">
        <v>2838</v>
      </c>
      <c r="O14" s="21">
        <v>3100</v>
      </c>
      <c r="P14" s="21">
        <v>3264</v>
      </c>
      <c r="Q14" s="21">
        <v>3472</v>
      </c>
    </row>
    <row r="16" spans="1:17" x14ac:dyDescent="0.2">
      <c r="A16" s="15" t="s">
        <v>69</v>
      </c>
    </row>
    <row r="17" spans="1:1" x14ac:dyDescent="0.2">
      <c r="A17" s="45" t="s">
        <v>77</v>
      </c>
    </row>
    <row r="18" spans="1:1" x14ac:dyDescent="0.2">
      <c r="A18" s="27" t="s">
        <v>72</v>
      </c>
    </row>
    <row r="19" spans="1:1" x14ac:dyDescent="0.2">
      <c r="A19" s="27" t="s">
        <v>73</v>
      </c>
    </row>
    <row r="20" spans="1:1" x14ac:dyDescent="0.2">
      <c r="A20" s="15" t="s">
        <v>74</v>
      </c>
    </row>
    <row r="21" spans="1:1" x14ac:dyDescent="0.2">
      <c r="A21" s="15" t="s">
        <v>75</v>
      </c>
    </row>
  </sheetData>
  <phoneticPr fontId="1" type="noConversion"/>
  <pageMargins left="0.75" right="0.75" top="1" bottom="1" header="0.5" footer="0.5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Q30"/>
  <sheetViews>
    <sheetView workbookViewId="0">
      <selection activeCell="J18" sqref="J18"/>
    </sheetView>
  </sheetViews>
  <sheetFormatPr defaultRowHeight="12.75" x14ac:dyDescent="0.2"/>
  <cols>
    <col min="1" max="1" width="6.7109375" style="15" customWidth="1"/>
    <col min="2" max="2" width="14.85546875" style="15" customWidth="1"/>
    <col min="3" max="5" width="7.5703125" style="15" bestFit="1" customWidth="1"/>
    <col min="6" max="12" width="9.5703125" style="15" bestFit="1" customWidth="1"/>
    <col min="13" max="13" width="7.5703125" style="15" bestFit="1" customWidth="1"/>
    <col min="14" max="14" width="13.5703125" style="15" bestFit="1" customWidth="1"/>
    <col min="15" max="17" width="9.5703125" style="15" bestFit="1" customWidth="1"/>
    <col min="18" max="16384" width="9.140625" style="15"/>
  </cols>
  <sheetData>
    <row r="1" spans="1:17" x14ac:dyDescent="0.2">
      <c r="A1" s="14" t="s">
        <v>76</v>
      </c>
    </row>
    <row r="2" spans="1:17" x14ac:dyDescent="0.2">
      <c r="A2" s="14" t="s">
        <v>79</v>
      </c>
    </row>
    <row r="3" spans="1:17" x14ac:dyDescent="0.2">
      <c r="N3" s="39" t="s">
        <v>68</v>
      </c>
    </row>
    <row r="4" spans="1:17" x14ac:dyDescent="0.2">
      <c r="A4" s="16"/>
      <c r="B4" s="17"/>
      <c r="C4" s="18" t="s">
        <v>40</v>
      </c>
      <c r="D4" s="18" t="s">
        <v>41</v>
      </c>
      <c r="E4" s="18" t="s">
        <v>42</v>
      </c>
      <c r="F4" s="18" t="s">
        <v>43</v>
      </c>
      <c r="G4" s="18" t="s">
        <v>44</v>
      </c>
      <c r="H4" s="18" t="s">
        <v>45</v>
      </c>
      <c r="I4" s="18" t="s">
        <v>46</v>
      </c>
      <c r="J4" s="18" t="s">
        <v>47</v>
      </c>
      <c r="K4" s="18" t="s">
        <v>48</v>
      </c>
      <c r="L4" s="18" t="s">
        <v>49</v>
      </c>
      <c r="M4" s="18" t="s">
        <v>50</v>
      </c>
      <c r="N4" s="18" t="s">
        <v>55</v>
      </c>
      <c r="O4" s="18" t="s">
        <v>51</v>
      </c>
      <c r="P4" s="18" t="s">
        <v>52</v>
      </c>
      <c r="Q4" s="18" t="s">
        <v>53</v>
      </c>
    </row>
    <row r="5" spans="1:17" ht="15" customHeight="1" x14ac:dyDescent="0.2">
      <c r="A5" s="19" t="s">
        <v>0</v>
      </c>
      <c r="B5" s="20" t="s">
        <v>58</v>
      </c>
      <c r="C5" s="21"/>
      <c r="D5" s="21"/>
      <c r="E5" s="21"/>
      <c r="F5" s="21">
        <v>7508788</v>
      </c>
      <c r="G5" s="21">
        <v>9349197</v>
      </c>
      <c r="H5" s="21">
        <v>9723755</v>
      </c>
      <c r="I5" s="21">
        <v>9352459</v>
      </c>
      <c r="J5" s="21">
        <v>8570907</v>
      </c>
      <c r="K5" s="21">
        <v>9418971</v>
      </c>
      <c r="L5" s="21">
        <v>9727836</v>
      </c>
      <c r="M5" s="21"/>
      <c r="N5" s="21">
        <v>14123710</v>
      </c>
      <c r="O5" s="21">
        <v>14466642</v>
      </c>
      <c r="P5" s="21">
        <v>16896982</v>
      </c>
      <c r="Q5" s="21">
        <v>18165962</v>
      </c>
    </row>
    <row r="6" spans="1:17" ht="15" customHeight="1" x14ac:dyDescent="0.2">
      <c r="A6" s="40"/>
      <c r="B6" s="20" t="s">
        <v>56</v>
      </c>
      <c r="C6" s="21"/>
      <c r="D6" s="21">
        <v>3896</v>
      </c>
      <c r="E6" s="21">
        <v>2891</v>
      </c>
      <c r="F6" s="21">
        <v>3159</v>
      </c>
      <c r="G6" s="21">
        <v>3701</v>
      </c>
      <c r="H6" s="21">
        <v>3545</v>
      </c>
      <c r="I6" s="21">
        <v>3351</v>
      </c>
      <c r="J6" s="21">
        <v>2731</v>
      </c>
      <c r="K6" s="21">
        <v>3280</v>
      </c>
      <c r="L6" s="21">
        <v>3643</v>
      </c>
      <c r="M6" s="21">
        <v>4544</v>
      </c>
      <c r="N6" s="21">
        <v>4725</v>
      </c>
      <c r="O6" s="21">
        <v>4859</v>
      </c>
      <c r="P6" s="21">
        <v>6178</v>
      </c>
      <c r="Q6" s="21">
        <v>6630</v>
      </c>
    </row>
    <row r="7" spans="1:17" ht="15" customHeight="1" x14ac:dyDescent="0.2">
      <c r="A7" s="22" t="s">
        <v>2</v>
      </c>
      <c r="B7" s="20" t="s">
        <v>58</v>
      </c>
      <c r="C7" s="21"/>
      <c r="D7" s="21"/>
      <c r="E7" s="21"/>
      <c r="F7" s="21">
        <v>9530053</v>
      </c>
      <c r="G7" s="21">
        <v>11377323</v>
      </c>
      <c r="H7" s="21">
        <v>12345155</v>
      </c>
      <c r="I7" s="21">
        <v>11860958</v>
      </c>
      <c r="J7" s="21">
        <v>10788404</v>
      </c>
      <c r="K7" s="21">
        <v>11611252</v>
      </c>
      <c r="L7" s="21">
        <v>12006175</v>
      </c>
      <c r="M7" s="21"/>
      <c r="N7" s="21">
        <v>16563024</v>
      </c>
      <c r="O7" s="21">
        <v>16748728</v>
      </c>
      <c r="P7" s="21">
        <v>18958896</v>
      </c>
      <c r="Q7" s="21">
        <v>20119582</v>
      </c>
    </row>
    <row r="8" spans="1:17" ht="15" customHeight="1" x14ac:dyDescent="0.2">
      <c r="A8" s="40"/>
      <c r="B8" s="20" t="s">
        <v>56</v>
      </c>
      <c r="C8" s="21"/>
      <c r="D8" s="21">
        <v>4104</v>
      </c>
      <c r="E8" s="21">
        <v>3199</v>
      </c>
      <c r="F8" s="21">
        <v>3228</v>
      </c>
      <c r="G8" s="21">
        <v>3669</v>
      </c>
      <c r="H8" s="21">
        <v>3869</v>
      </c>
      <c r="I8" s="21">
        <v>3534</v>
      </c>
      <c r="J8" s="21">
        <v>3073</v>
      </c>
      <c r="K8" s="21">
        <v>3570</v>
      </c>
      <c r="L8" s="21">
        <v>3618</v>
      </c>
      <c r="M8" s="21">
        <v>4581</v>
      </c>
      <c r="N8" s="21">
        <v>5037</v>
      </c>
      <c r="O8" s="21">
        <v>4982</v>
      </c>
      <c r="P8" s="21">
        <v>5576</v>
      </c>
      <c r="Q8" s="21">
        <v>6112</v>
      </c>
    </row>
    <row r="9" spans="1:17" ht="15" customHeight="1" x14ac:dyDescent="0.2">
      <c r="A9" s="22" t="s">
        <v>3</v>
      </c>
      <c r="B9" s="20" t="s">
        <v>58</v>
      </c>
      <c r="C9" s="21"/>
      <c r="D9" s="21"/>
      <c r="E9" s="21"/>
      <c r="F9" s="21">
        <v>17073402</v>
      </c>
      <c r="G9" s="21">
        <v>20309634</v>
      </c>
      <c r="H9" s="21">
        <v>19583751</v>
      </c>
      <c r="I9" s="21">
        <v>18795073</v>
      </c>
      <c r="J9" s="21">
        <v>17440073</v>
      </c>
      <c r="K9" s="21">
        <v>19121928</v>
      </c>
      <c r="L9" s="21">
        <v>20078936</v>
      </c>
      <c r="M9" s="21"/>
      <c r="N9" s="21">
        <v>26302688</v>
      </c>
      <c r="O9" s="21">
        <v>28143941</v>
      </c>
      <c r="P9" s="21">
        <v>31193246</v>
      </c>
      <c r="Q9" s="21">
        <v>35590809</v>
      </c>
    </row>
    <row r="10" spans="1:17" ht="15" customHeight="1" x14ac:dyDescent="0.2">
      <c r="A10" s="40"/>
      <c r="B10" s="20" t="s">
        <v>56</v>
      </c>
      <c r="C10" s="21"/>
      <c r="D10" s="21">
        <v>3063</v>
      </c>
      <c r="E10" s="21">
        <v>2595</v>
      </c>
      <c r="F10" s="21">
        <v>3156</v>
      </c>
      <c r="G10" s="21">
        <v>3331</v>
      </c>
      <c r="H10" s="21">
        <v>3101</v>
      </c>
      <c r="I10" s="21">
        <v>3056</v>
      </c>
      <c r="J10" s="21">
        <v>2919</v>
      </c>
      <c r="K10" s="21">
        <v>3462</v>
      </c>
      <c r="L10" s="21">
        <v>3639</v>
      </c>
      <c r="M10" s="21">
        <v>4503</v>
      </c>
      <c r="N10" s="21">
        <v>4801</v>
      </c>
      <c r="O10" s="21">
        <v>5191</v>
      </c>
      <c r="P10" s="21">
        <v>5704</v>
      </c>
      <c r="Q10" s="21">
        <v>6530</v>
      </c>
    </row>
    <row r="11" spans="1:17" ht="15" customHeight="1" x14ac:dyDescent="0.2">
      <c r="A11" s="22" t="s">
        <v>4</v>
      </c>
      <c r="B11" s="20" t="s">
        <v>58</v>
      </c>
      <c r="C11" s="21"/>
      <c r="D11" s="21"/>
      <c r="E11" s="21"/>
      <c r="F11" s="21">
        <v>39885420</v>
      </c>
      <c r="G11" s="21">
        <v>47518213</v>
      </c>
      <c r="H11" s="21">
        <v>49559885</v>
      </c>
      <c r="I11" s="21">
        <v>49265910</v>
      </c>
      <c r="J11" s="21">
        <v>45414417</v>
      </c>
      <c r="K11" s="21">
        <v>48878773</v>
      </c>
      <c r="L11" s="21">
        <v>50488882</v>
      </c>
      <c r="M11" s="21"/>
      <c r="N11" s="21">
        <v>65326543</v>
      </c>
      <c r="O11" s="21">
        <v>65355771</v>
      </c>
      <c r="P11" s="21">
        <v>68362262</v>
      </c>
      <c r="Q11" s="21">
        <v>75503313</v>
      </c>
    </row>
    <row r="12" spans="1:17" ht="15" customHeight="1" x14ac:dyDescent="0.2">
      <c r="A12" s="40"/>
      <c r="B12" s="20" t="s">
        <v>56</v>
      </c>
      <c r="C12" s="21"/>
      <c r="D12" s="21">
        <v>3501</v>
      </c>
      <c r="E12" s="21">
        <v>3290</v>
      </c>
      <c r="F12" s="21">
        <v>3502</v>
      </c>
      <c r="G12" s="21">
        <v>3965</v>
      </c>
      <c r="H12" s="21">
        <v>4035</v>
      </c>
      <c r="I12" s="21">
        <v>3972</v>
      </c>
      <c r="J12" s="21">
        <v>3621</v>
      </c>
      <c r="K12" s="21">
        <v>3885</v>
      </c>
      <c r="L12" s="21">
        <v>4118</v>
      </c>
      <c r="M12" s="21">
        <v>4972</v>
      </c>
      <c r="N12" s="21">
        <v>5361</v>
      </c>
      <c r="O12" s="21">
        <v>5169</v>
      </c>
      <c r="P12" s="21">
        <v>5152</v>
      </c>
      <c r="Q12" s="21">
        <v>5781</v>
      </c>
    </row>
    <row r="13" spans="1:17" ht="15" customHeight="1" x14ac:dyDescent="0.2">
      <c r="A13" s="22" t="s">
        <v>5</v>
      </c>
      <c r="B13" s="20" t="s">
        <v>58</v>
      </c>
      <c r="C13" s="21"/>
      <c r="D13" s="21"/>
      <c r="E13" s="21"/>
      <c r="F13" s="21">
        <v>6491511</v>
      </c>
      <c r="G13" s="21">
        <v>7209553</v>
      </c>
      <c r="H13" s="21">
        <v>7165645</v>
      </c>
      <c r="I13" s="21">
        <v>6961525</v>
      </c>
      <c r="J13" s="21">
        <v>6616915</v>
      </c>
      <c r="K13" s="21">
        <v>7125299</v>
      </c>
      <c r="L13" s="21">
        <v>7357300</v>
      </c>
      <c r="M13" s="21"/>
      <c r="N13" s="21">
        <v>12139668</v>
      </c>
      <c r="O13" s="21">
        <v>12030196</v>
      </c>
      <c r="P13" s="21">
        <v>13186245</v>
      </c>
      <c r="Q13" s="21">
        <v>13899289</v>
      </c>
    </row>
    <row r="14" spans="1:17" ht="15" customHeight="1" x14ac:dyDescent="0.2">
      <c r="A14" s="40"/>
      <c r="B14" s="20" t="s">
        <v>56</v>
      </c>
      <c r="C14" s="21"/>
      <c r="D14" s="21">
        <v>4649</v>
      </c>
      <c r="E14" s="21">
        <v>3681</v>
      </c>
      <c r="F14" s="21">
        <v>4410</v>
      </c>
      <c r="G14" s="21">
        <v>4645</v>
      </c>
      <c r="H14" s="21">
        <v>4490</v>
      </c>
      <c r="I14" s="21">
        <v>3798</v>
      </c>
      <c r="J14" s="21">
        <v>3362</v>
      </c>
      <c r="K14" s="21">
        <v>3548</v>
      </c>
      <c r="L14" s="21">
        <v>3671</v>
      </c>
      <c r="M14" s="21">
        <v>5005</v>
      </c>
      <c r="N14" s="21">
        <v>5907</v>
      </c>
      <c r="O14" s="21">
        <v>5483</v>
      </c>
      <c r="P14" s="21">
        <v>5956</v>
      </c>
      <c r="Q14" s="21">
        <v>6338</v>
      </c>
    </row>
    <row r="15" spans="1:17" ht="15" customHeight="1" x14ac:dyDescent="0.2">
      <c r="A15" s="22" t="s">
        <v>6</v>
      </c>
      <c r="B15" s="20" t="s">
        <v>58</v>
      </c>
      <c r="C15" s="21"/>
      <c r="D15" s="21"/>
      <c r="E15" s="21"/>
      <c r="F15" s="21">
        <v>5416112</v>
      </c>
      <c r="G15" s="21">
        <v>7047617</v>
      </c>
      <c r="H15" s="21">
        <v>7597597</v>
      </c>
      <c r="I15" s="21">
        <v>8030373</v>
      </c>
      <c r="J15" s="21">
        <v>6744020</v>
      </c>
      <c r="K15" s="21">
        <v>6861538</v>
      </c>
      <c r="L15" s="21">
        <v>7030019</v>
      </c>
      <c r="M15" s="21"/>
      <c r="N15" s="21">
        <v>10292169</v>
      </c>
      <c r="O15" s="21">
        <v>10147206</v>
      </c>
      <c r="P15" s="21">
        <v>11442938</v>
      </c>
      <c r="Q15" s="21">
        <v>12763391</v>
      </c>
    </row>
    <row r="16" spans="1:17" ht="15" customHeight="1" x14ac:dyDescent="0.2">
      <c r="A16" s="40"/>
      <c r="B16" s="20" t="s">
        <v>56</v>
      </c>
      <c r="C16" s="21"/>
      <c r="D16" s="21">
        <v>3587</v>
      </c>
      <c r="E16" s="21">
        <v>2668</v>
      </c>
      <c r="F16" s="21">
        <v>2964</v>
      </c>
      <c r="G16" s="21">
        <v>4114</v>
      </c>
      <c r="H16" s="21">
        <v>4496</v>
      </c>
      <c r="I16" s="21">
        <v>4211</v>
      </c>
      <c r="J16" s="21">
        <v>3288</v>
      </c>
      <c r="K16" s="21">
        <v>3096</v>
      </c>
      <c r="L16" s="21">
        <v>3059</v>
      </c>
      <c r="M16" s="21">
        <v>4019</v>
      </c>
      <c r="N16" s="21">
        <v>4798</v>
      </c>
      <c r="O16" s="21">
        <v>4689</v>
      </c>
      <c r="P16" s="21">
        <v>5620</v>
      </c>
      <c r="Q16" s="21">
        <v>5721</v>
      </c>
    </row>
    <row r="17" spans="1:17" ht="15" customHeight="1" x14ac:dyDescent="0.2">
      <c r="A17" s="22" t="s">
        <v>71</v>
      </c>
      <c r="B17" s="20" t="s">
        <v>58</v>
      </c>
      <c r="C17" s="21"/>
      <c r="D17" s="21"/>
      <c r="E17" s="21"/>
      <c r="F17" s="21">
        <v>30453315</v>
      </c>
      <c r="G17" s="21">
        <v>37945157</v>
      </c>
      <c r="H17" s="21">
        <v>39642977</v>
      </c>
      <c r="I17" s="21">
        <v>38458080</v>
      </c>
      <c r="J17" s="21">
        <v>36114641</v>
      </c>
      <c r="K17" s="21">
        <v>38933740</v>
      </c>
      <c r="L17" s="21">
        <v>40379895</v>
      </c>
      <c r="M17" s="21"/>
      <c r="N17" s="21">
        <v>50927120</v>
      </c>
      <c r="O17" s="21">
        <v>51185841</v>
      </c>
      <c r="P17" s="21">
        <v>55019220</v>
      </c>
      <c r="Q17" s="21">
        <v>59351850</v>
      </c>
    </row>
    <row r="18" spans="1:17" ht="15" customHeight="1" x14ac:dyDescent="0.2">
      <c r="A18" s="40"/>
      <c r="B18" s="20" t="s">
        <v>56</v>
      </c>
      <c r="C18" s="21"/>
      <c r="D18" s="21">
        <v>4063</v>
      </c>
      <c r="E18" s="21">
        <v>3309</v>
      </c>
      <c r="F18" s="21">
        <v>3496</v>
      </c>
      <c r="G18" s="21">
        <v>4136</v>
      </c>
      <c r="H18" s="21">
        <v>4019</v>
      </c>
      <c r="I18" s="21">
        <v>3760</v>
      </c>
      <c r="J18" s="21">
        <v>3501</v>
      </c>
      <c r="K18" s="21">
        <v>3871</v>
      </c>
      <c r="L18" s="21">
        <v>4194</v>
      </c>
      <c r="M18" s="21">
        <v>5050</v>
      </c>
      <c r="N18" s="21">
        <v>5390</v>
      </c>
      <c r="O18" s="21">
        <v>5179</v>
      </c>
      <c r="P18" s="21">
        <v>5443</v>
      </c>
      <c r="Q18" s="21">
        <v>5721</v>
      </c>
    </row>
    <row r="19" spans="1:17" ht="15" customHeight="1" x14ac:dyDescent="0.2">
      <c r="A19" s="22" t="s">
        <v>7</v>
      </c>
      <c r="B19" s="20" t="s">
        <v>58</v>
      </c>
      <c r="C19" s="21"/>
      <c r="D19" s="21"/>
      <c r="E19" s="21"/>
      <c r="F19" s="21">
        <v>38861662</v>
      </c>
      <c r="G19" s="21">
        <v>45842535</v>
      </c>
      <c r="H19" s="21">
        <v>46282332</v>
      </c>
      <c r="I19" s="21">
        <v>44573982</v>
      </c>
      <c r="J19" s="21">
        <v>41150638</v>
      </c>
      <c r="K19" s="21">
        <v>44350981</v>
      </c>
      <c r="L19" s="21">
        <v>45900739</v>
      </c>
      <c r="M19" s="21"/>
      <c r="N19" s="21">
        <v>59547330</v>
      </c>
      <c r="O19" s="21">
        <v>59675712</v>
      </c>
      <c r="P19" s="21">
        <v>63636772</v>
      </c>
      <c r="Q19" s="21">
        <v>70204805</v>
      </c>
    </row>
    <row r="20" spans="1:17" ht="15" customHeight="1" x14ac:dyDescent="0.2">
      <c r="A20" s="40"/>
      <c r="B20" s="20" t="s">
        <v>56</v>
      </c>
      <c r="C20" s="21"/>
      <c r="D20" s="21">
        <v>3415</v>
      </c>
      <c r="E20" s="21">
        <v>3229</v>
      </c>
      <c r="F20" s="21">
        <v>3978</v>
      </c>
      <c r="G20" s="21">
        <v>4337</v>
      </c>
      <c r="H20" s="21">
        <v>4237</v>
      </c>
      <c r="I20" s="21">
        <v>3947</v>
      </c>
      <c r="J20" s="21">
        <v>3446</v>
      </c>
      <c r="K20" s="21">
        <v>3888</v>
      </c>
      <c r="L20" s="21">
        <v>4114</v>
      </c>
      <c r="M20" s="21">
        <v>4886</v>
      </c>
      <c r="N20" s="21">
        <v>5094</v>
      </c>
      <c r="O20" s="21">
        <v>4938</v>
      </c>
      <c r="P20" s="21">
        <v>5068</v>
      </c>
      <c r="Q20" s="21">
        <v>5544</v>
      </c>
    </row>
    <row r="21" spans="1:17" ht="15" customHeight="1" x14ac:dyDescent="0.2">
      <c r="A21" s="22" t="s">
        <v>22</v>
      </c>
      <c r="B21" s="20" t="s">
        <v>58</v>
      </c>
      <c r="C21" s="21"/>
      <c r="D21" s="21"/>
      <c r="E21" s="21"/>
      <c r="F21" s="21">
        <v>155541838</v>
      </c>
      <c r="G21" s="21">
        <v>186963038</v>
      </c>
      <c r="H21" s="21">
        <v>191901097</v>
      </c>
      <c r="I21" s="21">
        <v>187298360</v>
      </c>
      <c r="J21" s="21">
        <v>173020015</v>
      </c>
      <c r="K21" s="21">
        <v>186302482</v>
      </c>
      <c r="L21" s="21">
        <v>192969782</v>
      </c>
      <c r="M21" s="21"/>
      <c r="N21" s="21">
        <v>256307950</v>
      </c>
      <c r="O21" s="21">
        <v>258508423</v>
      </c>
      <c r="P21" s="21">
        <v>279297849</v>
      </c>
      <c r="Q21" s="21">
        <v>306030673</v>
      </c>
    </row>
    <row r="22" spans="1:17" ht="15" customHeight="1" x14ac:dyDescent="0.2">
      <c r="A22" s="19"/>
      <c r="B22" s="20" t="s">
        <v>56</v>
      </c>
      <c r="C22" s="41">
        <v>3645</v>
      </c>
      <c r="D22" s="41">
        <v>3559</v>
      </c>
      <c r="E22" s="41">
        <v>3257</v>
      </c>
      <c r="F22" s="41">
        <v>3543</v>
      </c>
      <c r="G22" s="41">
        <v>4002</v>
      </c>
      <c r="H22" s="41">
        <v>3948</v>
      </c>
      <c r="I22" s="41">
        <v>3749</v>
      </c>
      <c r="J22" s="41">
        <v>3359</v>
      </c>
      <c r="K22" s="41">
        <v>3732</v>
      </c>
      <c r="L22" s="41">
        <v>3950</v>
      </c>
      <c r="M22" s="41">
        <v>4822</v>
      </c>
      <c r="N22" s="41">
        <v>5201</v>
      </c>
      <c r="O22" s="41">
        <v>4645</v>
      </c>
      <c r="P22" s="41">
        <v>5065</v>
      </c>
      <c r="Q22" s="41">
        <v>5499</v>
      </c>
    </row>
    <row r="23" spans="1:17" ht="15" customHeight="1" x14ac:dyDescent="0.2">
      <c r="A23" s="42" t="s">
        <v>54</v>
      </c>
      <c r="B23" s="20" t="s">
        <v>56</v>
      </c>
      <c r="C23" s="21">
        <v>3834</v>
      </c>
      <c r="D23" s="21">
        <v>4108</v>
      </c>
      <c r="E23" s="21">
        <v>4209</v>
      </c>
      <c r="F23" s="21">
        <v>4147</v>
      </c>
      <c r="G23" s="21">
        <v>4520</v>
      </c>
      <c r="H23" s="21">
        <v>4715</v>
      </c>
      <c r="I23" s="21">
        <v>4746</v>
      </c>
      <c r="J23" s="21">
        <v>4675</v>
      </c>
      <c r="K23" s="21">
        <v>4705</v>
      </c>
      <c r="L23" s="21">
        <v>4910</v>
      </c>
      <c r="M23" s="21">
        <v>5162</v>
      </c>
      <c r="N23" s="21">
        <v>5321</v>
      </c>
      <c r="O23" s="21">
        <v>5095</v>
      </c>
      <c r="P23" s="21">
        <v>5350</v>
      </c>
      <c r="Q23" s="21">
        <v>5629</v>
      </c>
    </row>
    <row r="24" spans="1:17" ht="15" customHeight="1" x14ac:dyDescent="0.2">
      <c r="A24" s="23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A25" s="15" t="s">
        <v>69</v>
      </c>
    </row>
    <row r="26" spans="1:17" x14ac:dyDescent="0.2">
      <c r="A26" s="26" t="s">
        <v>70</v>
      </c>
    </row>
    <row r="27" spans="1:17" x14ac:dyDescent="0.2">
      <c r="A27" s="27" t="s">
        <v>72</v>
      </c>
    </row>
    <row r="28" spans="1:17" x14ac:dyDescent="0.2">
      <c r="A28" s="27" t="s">
        <v>73</v>
      </c>
    </row>
    <row r="29" spans="1:17" x14ac:dyDescent="0.2">
      <c r="A29" s="15" t="s">
        <v>74</v>
      </c>
    </row>
    <row r="30" spans="1:17" x14ac:dyDescent="0.2">
      <c r="A30" s="15" t="s">
        <v>75</v>
      </c>
    </row>
  </sheetData>
  <phoneticPr fontId="1" type="noConversion"/>
  <pageMargins left="0.75" right="0.75" top="1" bottom="1" header="0.5" footer="0.5"/>
  <pageSetup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R29"/>
  <sheetViews>
    <sheetView zoomScaleNormal="100" workbookViewId="0">
      <selection activeCell="C15" sqref="C15"/>
    </sheetView>
  </sheetViews>
  <sheetFormatPr defaultRowHeight="12.75" x14ac:dyDescent="0.2"/>
  <cols>
    <col min="1" max="1" width="9.28515625" style="15" customWidth="1"/>
    <col min="2" max="2" width="15" style="15" bestFit="1" customWidth="1"/>
    <col min="3" max="18" width="9.5703125" style="15" bestFit="1" customWidth="1"/>
    <col min="19" max="16384" width="9.140625" style="15"/>
  </cols>
  <sheetData>
    <row r="1" spans="1:18" x14ac:dyDescent="0.2">
      <c r="A1" s="14" t="s">
        <v>95</v>
      </c>
    </row>
    <row r="2" spans="1:18" x14ac:dyDescent="0.2">
      <c r="A2" s="15" t="s">
        <v>79</v>
      </c>
    </row>
    <row r="4" spans="1:18" x14ac:dyDescent="0.2">
      <c r="A4" s="16"/>
      <c r="B4" s="17"/>
      <c r="C4" s="18" t="s">
        <v>81</v>
      </c>
      <c r="D4" s="18" t="s">
        <v>82</v>
      </c>
      <c r="E4" s="18" t="s">
        <v>83</v>
      </c>
      <c r="F4" s="18" t="s">
        <v>84</v>
      </c>
      <c r="G4" s="18" t="s">
        <v>85</v>
      </c>
      <c r="H4" s="18" t="s">
        <v>86</v>
      </c>
      <c r="I4" s="18" t="s">
        <v>87</v>
      </c>
      <c r="J4" s="18" t="s">
        <v>88</v>
      </c>
      <c r="K4" s="18" t="s">
        <v>89</v>
      </c>
      <c r="L4" s="18" t="s">
        <v>90</v>
      </c>
      <c r="M4" s="18" t="s">
        <v>91</v>
      </c>
      <c r="N4" s="18" t="s">
        <v>92</v>
      </c>
      <c r="O4" s="28" t="s">
        <v>93</v>
      </c>
      <c r="P4" s="28" t="s">
        <v>94</v>
      </c>
      <c r="Q4" s="28" t="s">
        <v>98</v>
      </c>
      <c r="R4" s="28" t="s">
        <v>100</v>
      </c>
    </row>
    <row r="5" spans="1:18" x14ac:dyDescent="0.2">
      <c r="A5" s="19" t="s">
        <v>0</v>
      </c>
      <c r="B5" s="20" t="s">
        <v>58</v>
      </c>
      <c r="C5" s="21">
        <v>18632030</v>
      </c>
      <c r="D5" s="21">
        <v>16905348</v>
      </c>
      <c r="E5" s="21">
        <v>15886092</v>
      </c>
      <c r="F5" s="21">
        <v>15911171</v>
      </c>
      <c r="G5" s="21">
        <v>15901381</v>
      </c>
      <c r="H5" s="21">
        <v>16327143</v>
      </c>
      <c r="I5" s="21">
        <v>16141516</v>
      </c>
      <c r="J5" s="21">
        <v>18050423</v>
      </c>
      <c r="K5" s="21">
        <v>20287172</v>
      </c>
      <c r="L5" s="21">
        <v>20321604</v>
      </c>
      <c r="M5" s="21">
        <v>20467773</v>
      </c>
      <c r="N5" s="21">
        <v>17751083</v>
      </c>
      <c r="O5" s="21">
        <v>17576296</v>
      </c>
      <c r="P5" s="21">
        <v>17665194</v>
      </c>
      <c r="Q5" s="21">
        <v>18998876</v>
      </c>
      <c r="R5" s="21">
        <v>20587503</v>
      </c>
    </row>
    <row r="6" spans="1:18" s="33" customFormat="1" x14ac:dyDescent="0.2">
      <c r="A6" s="35"/>
      <c r="B6" s="30" t="s">
        <v>56</v>
      </c>
      <c r="C6" s="32">
        <v>6185.9329349269592</v>
      </c>
      <c r="D6" s="32">
        <v>5655.8541318166608</v>
      </c>
      <c r="E6" s="32">
        <v>5122.893260238633</v>
      </c>
      <c r="F6" s="32">
        <v>5096.46732863549</v>
      </c>
      <c r="G6" s="32">
        <v>5114.6288195561274</v>
      </c>
      <c r="H6" s="32">
        <v>5201.3835616438355</v>
      </c>
      <c r="I6" s="32">
        <v>4942.2890385793016</v>
      </c>
      <c r="J6" s="32">
        <v>5565.9645390070918</v>
      </c>
      <c r="K6" s="32">
        <v>6271.1505409582687</v>
      </c>
      <c r="L6" s="32">
        <v>6281.7941267387941</v>
      </c>
      <c r="M6" s="32">
        <v>6326.9777434312209</v>
      </c>
      <c r="N6" s="32">
        <v>4821.0437262357418</v>
      </c>
      <c r="O6" s="32">
        <v>4773.5</v>
      </c>
      <c r="P6" s="32">
        <v>5048.6000000000004</v>
      </c>
      <c r="Q6" s="32">
        <f>Q5/3332.1</f>
        <v>5701.7724558086493</v>
      </c>
      <c r="R6" s="32">
        <f>R5/3454</f>
        <v>5960.481470758541</v>
      </c>
    </row>
    <row r="7" spans="1:18" x14ac:dyDescent="0.2">
      <c r="A7" s="22" t="s">
        <v>2</v>
      </c>
      <c r="B7" s="20" t="s">
        <v>58</v>
      </c>
      <c r="C7" s="21">
        <v>22470263</v>
      </c>
      <c r="D7" s="21">
        <v>21072311</v>
      </c>
      <c r="E7" s="21">
        <v>20115047</v>
      </c>
      <c r="F7" s="21">
        <v>20228085</v>
      </c>
      <c r="G7" s="21">
        <v>20269066</v>
      </c>
      <c r="H7" s="21">
        <v>20842209</v>
      </c>
      <c r="I7" s="21">
        <v>20546625</v>
      </c>
      <c r="J7" s="21">
        <v>22563767</v>
      </c>
      <c r="K7" s="21">
        <v>23960557</v>
      </c>
      <c r="L7" s="21">
        <v>23909713</v>
      </c>
      <c r="M7" s="21">
        <v>24300286</v>
      </c>
      <c r="N7" s="21">
        <v>21258274</v>
      </c>
      <c r="O7" s="21">
        <v>21114413</v>
      </c>
      <c r="P7" s="21">
        <v>21180960</v>
      </c>
      <c r="Q7" s="21">
        <v>21523970</v>
      </c>
      <c r="R7" s="21">
        <v>22596413</v>
      </c>
    </row>
    <row r="8" spans="1:18" s="33" customFormat="1" x14ac:dyDescent="0.2">
      <c r="A8" s="35"/>
      <c r="B8" s="30" t="s">
        <v>56</v>
      </c>
      <c r="C8" s="32">
        <v>6618.6341678939616</v>
      </c>
      <c r="D8" s="32">
        <v>6186.820610687023</v>
      </c>
      <c r="E8" s="32">
        <v>6027.8834282289481</v>
      </c>
      <c r="F8" s="32">
        <v>5958.1988217967601</v>
      </c>
      <c r="G8" s="32">
        <v>6125.4354789966756</v>
      </c>
      <c r="H8" s="32">
        <v>6173.6401066350709</v>
      </c>
      <c r="I8" s="32">
        <v>6044.9029126213591</v>
      </c>
      <c r="J8" s="32">
        <v>6502.5265129682994</v>
      </c>
      <c r="K8" s="32">
        <v>7091.0201242971298</v>
      </c>
      <c r="L8" s="32">
        <v>7075.9730689553126</v>
      </c>
      <c r="M8" s="32">
        <v>7191.5614087007989</v>
      </c>
      <c r="N8" s="32">
        <v>6151.1209490740739</v>
      </c>
      <c r="O8" s="32">
        <v>6109.5</v>
      </c>
      <c r="P8" s="32">
        <v>5946.4</v>
      </c>
      <c r="Q8" s="32">
        <f>Q7/3753.9</f>
        <v>5733.7622206238848</v>
      </c>
      <c r="R8" s="32">
        <f>R7/2955.8</f>
        <v>7644.7706204749975</v>
      </c>
    </row>
    <row r="9" spans="1:18" x14ac:dyDescent="0.2">
      <c r="A9" s="22" t="s">
        <v>3</v>
      </c>
      <c r="B9" s="20" t="s">
        <v>58</v>
      </c>
      <c r="C9" s="21">
        <v>35851956</v>
      </c>
      <c r="D9" s="21">
        <v>32074552</v>
      </c>
      <c r="E9" s="21">
        <v>30231296</v>
      </c>
      <c r="F9" s="21">
        <v>30624410</v>
      </c>
      <c r="G9" s="21">
        <v>31669333</v>
      </c>
      <c r="H9" s="21">
        <v>32301712</v>
      </c>
      <c r="I9" s="21">
        <v>32247662</v>
      </c>
      <c r="J9" s="21">
        <v>36924436</v>
      </c>
      <c r="K9" s="21">
        <v>41935608</v>
      </c>
      <c r="L9" s="21">
        <v>41918145</v>
      </c>
      <c r="M9" s="21">
        <v>41954514</v>
      </c>
      <c r="N9" s="21">
        <v>36514438</v>
      </c>
      <c r="O9" s="21">
        <v>36212554</v>
      </c>
      <c r="P9" s="21">
        <v>36190943</v>
      </c>
      <c r="Q9" s="21">
        <v>36907116</v>
      </c>
      <c r="R9" s="21">
        <v>39421126</v>
      </c>
    </row>
    <row r="10" spans="1:18" s="33" customFormat="1" x14ac:dyDescent="0.2">
      <c r="A10" s="35"/>
      <c r="B10" s="30" t="s">
        <v>56</v>
      </c>
      <c r="C10" s="32">
        <v>6137.9825372367741</v>
      </c>
      <c r="D10" s="32">
        <v>5387.0594558280145</v>
      </c>
      <c r="E10" s="32">
        <v>4861.9002894821488</v>
      </c>
      <c r="F10" s="32">
        <v>4753.8668115492083</v>
      </c>
      <c r="G10" s="32">
        <v>5012.5566635011082</v>
      </c>
      <c r="H10" s="32">
        <v>4904.60249013058</v>
      </c>
      <c r="I10" s="32">
        <v>4841.2643747185111</v>
      </c>
      <c r="J10" s="32">
        <v>5587.8383777239706</v>
      </c>
      <c r="K10" s="32">
        <v>6167.9082217973228</v>
      </c>
      <c r="L10" s="32">
        <v>6165.3397558464476</v>
      </c>
      <c r="M10" s="32">
        <v>6170.6889248418884</v>
      </c>
      <c r="N10" s="32">
        <v>5116.2166176264536</v>
      </c>
      <c r="O10" s="32">
        <v>5073.8999999999996</v>
      </c>
      <c r="P10" s="32">
        <v>5413.8</v>
      </c>
      <c r="Q10" s="32">
        <f>Q9/7544.1</f>
        <v>4892.1827653398013</v>
      </c>
      <c r="R10" s="32">
        <f>R9/7814.9</f>
        <v>5044.3545022968947</v>
      </c>
    </row>
    <row r="11" spans="1:18" x14ac:dyDescent="0.2">
      <c r="A11" s="22" t="s">
        <v>4</v>
      </c>
      <c r="B11" s="20" t="s">
        <v>58</v>
      </c>
      <c r="C11" s="21">
        <v>87355697</v>
      </c>
      <c r="D11" s="21">
        <v>81197653</v>
      </c>
      <c r="E11" s="21">
        <v>76508915</v>
      </c>
      <c r="F11" s="21">
        <v>76890412</v>
      </c>
      <c r="G11" s="21">
        <v>79529944</v>
      </c>
      <c r="H11" s="21">
        <v>81839607</v>
      </c>
      <c r="I11" s="21">
        <v>81245250</v>
      </c>
      <c r="J11" s="21">
        <v>90518205</v>
      </c>
      <c r="K11" s="21">
        <v>100701153</v>
      </c>
      <c r="L11" s="21">
        <v>100823547</v>
      </c>
      <c r="M11" s="21">
        <v>101254751</v>
      </c>
      <c r="N11" s="21">
        <v>87991548</v>
      </c>
      <c r="O11" s="21">
        <v>87130940</v>
      </c>
      <c r="P11" s="21">
        <v>86543866</v>
      </c>
      <c r="Q11" s="21">
        <v>89025753</v>
      </c>
      <c r="R11" s="21">
        <v>94600572</v>
      </c>
    </row>
    <row r="12" spans="1:18" s="33" customFormat="1" x14ac:dyDescent="0.2">
      <c r="A12" s="35"/>
      <c r="B12" s="30" t="s">
        <v>56</v>
      </c>
      <c r="C12" s="32">
        <v>6280.5159968365806</v>
      </c>
      <c r="D12" s="32">
        <v>5650.1045856238261</v>
      </c>
      <c r="E12" s="32">
        <v>5224.5913001912049</v>
      </c>
      <c r="F12" s="32">
        <v>5331.8363497677001</v>
      </c>
      <c r="G12" s="32">
        <v>5609.7865556887919</v>
      </c>
      <c r="H12" s="32">
        <v>5834.4340913951664</v>
      </c>
      <c r="I12" s="32">
        <v>5840.3601466465389</v>
      </c>
      <c r="J12" s="32">
        <v>6449.9219752030785</v>
      </c>
      <c r="K12" s="32">
        <v>6974.7300872697051</v>
      </c>
      <c r="L12" s="32">
        <v>6983.20730018008</v>
      </c>
      <c r="M12" s="32">
        <v>7013.0732095858148</v>
      </c>
      <c r="N12" s="32">
        <v>5048.860913472573</v>
      </c>
      <c r="O12" s="32">
        <v>4999.5</v>
      </c>
      <c r="P12" s="32">
        <v>4923.7</v>
      </c>
      <c r="Q12" s="32">
        <f>Q11/17833.5</f>
        <v>4992.0516443771558</v>
      </c>
      <c r="R12" s="32">
        <f>R11/17927.2</f>
        <v>5276.9295818644296</v>
      </c>
    </row>
    <row r="13" spans="1:18" x14ac:dyDescent="0.2">
      <c r="A13" s="22" t="s">
        <v>5</v>
      </c>
      <c r="B13" s="20" t="s">
        <v>58</v>
      </c>
      <c r="C13" s="21">
        <v>15298369</v>
      </c>
      <c r="D13" s="21">
        <v>14017655</v>
      </c>
      <c r="E13" s="21">
        <v>13225963</v>
      </c>
      <c r="F13" s="21">
        <v>13227544</v>
      </c>
      <c r="G13" s="21">
        <v>13226323</v>
      </c>
      <c r="H13" s="21">
        <v>13454875</v>
      </c>
      <c r="I13" s="21">
        <v>13239171</v>
      </c>
      <c r="J13" s="21">
        <v>14674271</v>
      </c>
      <c r="K13" s="21">
        <v>15932285</v>
      </c>
      <c r="L13" s="21">
        <v>15887614</v>
      </c>
      <c r="M13" s="21">
        <v>16002965</v>
      </c>
      <c r="N13" s="21">
        <v>13899935</v>
      </c>
      <c r="O13" s="21">
        <v>13765054</v>
      </c>
      <c r="P13" s="21">
        <v>13884221</v>
      </c>
      <c r="Q13" s="21">
        <v>15004023</v>
      </c>
      <c r="R13" s="21">
        <v>16736531</v>
      </c>
    </row>
    <row r="14" spans="1:18" s="33" customFormat="1" x14ac:dyDescent="0.2">
      <c r="A14" s="35"/>
      <c r="B14" s="30" t="s">
        <v>56</v>
      </c>
      <c r="C14" s="32">
        <v>7305.8113658070679</v>
      </c>
      <c r="D14" s="32">
        <v>6868.0328270455657</v>
      </c>
      <c r="E14" s="32">
        <v>6789.5087268993839</v>
      </c>
      <c r="F14" s="32">
        <v>6921.7917320774468</v>
      </c>
      <c r="G14" s="32">
        <v>6964.8883622959456</v>
      </c>
      <c r="H14" s="32">
        <v>6781.6910282258068</v>
      </c>
      <c r="I14" s="32">
        <v>6301.366492146597</v>
      </c>
      <c r="J14" s="32">
        <v>6991.0771796093377</v>
      </c>
      <c r="K14" s="32">
        <v>7806.1170994610484</v>
      </c>
      <c r="L14" s="32">
        <v>7784.2302792748651</v>
      </c>
      <c r="M14" s="32">
        <v>7840.7471827535519</v>
      </c>
      <c r="N14" s="32">
        <v>5715.433799342105</v>
      </c>
      <c r="O14" s="32">
        <v>5659.9</v>
      </c>
      <c r="P14" s="32">
        <v>5690.3</v>
      </c>
      <c r="Q14" s="32">
        <f>Q13/2239.9</f>
        <v>6698.5235948033387</v>
      </c>
      <c r="R14" s="32">
        <f>R13/2300.2</f>
        <v>7276.1199026171644</v>
      </c>
    </row>
    <row r="15" spans="1:18" x14ac:dyDescent="0.2">
      <c r="A15" s="22" t="s">
        <v>6</v>
      </c>
      <c r="B15" s="20" t="s">
        <v>58</v>
      </c>
      <c r="C15" s="21">
        <v>13063476</v>
      </c>
      <c r="D15" s="21">
        <v>12189382</v>
      </c>
      <c r="E15" s="21">
        <v>11457387</v>
      </c>
      <c r="F15" s="21">
        <v>11490380</v>
      </c>
      <c r="G15" s="21">
        <v>11639042</v>
      </c>
      <c r="H15" s="21">
        <v>11791555</v>
      </c>
      <c r="I15" s="21">
        <v>12195420</v>
      </c>
      <c r="J15" s="21">
        <v>13927012</v>
      </c>
      <c r="K15" s="21">
        <v>15780434</v>
      </c>
      <c r="L15" s="21">
        <v>15799681</v>
      </c>
      <c r="M15" s="21">
        <v>15914734</v>
      </c>
      <c r="N15" s="21">
        <v>13801254</v>
      </c>
      <c r="O15" s="21">
        <v>13665693</v>
      </c>
      <c r="P15" s="21">
        <v>13791262</v>
      </c>
      <c r="Q15" s="21">
        <v>14029872</v>
      </c>
      <c r="R15" s="21">
        <v>14310094</v>
      </c>
    </row>
    <row r="16" spans="1:18" s="33" customFormat="1" x14ac:dyDescent="0.2">
      <c r="A16" s="35"/>
      <c r="B16" s="30" t="s">
        <v>56</v>
      </c>
      <c r="C16" s="32">
        <v>5179.8080888183977</v>
      </c>
      <c r="D16" s="32">
        <v>4575.5938438438443</v>
      </c>
      <c r="E16" s="32">
        <v>3939.9542640990371</v>
      </c>
      <c r="F16" s="32">
        <v>3596.3630672926447</v>
      </c>
      <c r="G16" s="32">
        <v>3360.9708345365289</v>
      </c>
      <c r="H16" s="32">
        <v>3439.776837806301</v>
      </c>
      <c r="I16" s="32">
        <v>3598.5305399822955</v>
      </c>
      <c r="J16" s="32">
        <v>4779.3452299245027</v>
      </c>
      <c r="K16" s="32">
        <v>6232.3988941548187</v>
      </c>
      <c r="L16" s="32">
        <v>5524.3639860139856</v>
      </c>
      <c r="M16" s="32">
        <v>5564.5923076923073</v>
      </c>
      <c r="N16" s="32">
        <v>5498.5075697211159</v>
      </c>
      <c r="O16" s="32">
        <v>5847.5</v>
      </c>
      <c r="P16" s="32">
        <v>6707.8</v>
      </c>
      <c r="Q16" s="32">
        <f>Q15/1877.8</f>
        <v>7471.4410480349343</v>
      </c>
      <c r="R16" s="32">
        <f>R15/1940.1</f>
        <v>7375.9569094376584</v>
      </c>
    </row>
    <row r="17" spans="1:18" x14ac:dyDescent="0.2">
      <c r="A17" s="22" t="s">
        <v>71</v>
      </c>
      <c r="B17" s="20" t="s">
        <v>58</v>
      </c>
      <c r="C17" s="21">
        <v>67019864</v>
      </c>
      <c r="D17" s="21">
        <v>61943367</v>
      </c>
      <c r="E17" s="21">
        <v>58489397</v>
      </c>
      <c r="F17" s="21">
        <v>58652667</v>
      </c>
      <c r="G17" s="21">
        <v>60117417</v>
      </c>
      <c r="H17" s="21">
        <v>61695884</v>
      </c>
      <c r="I17" s="21">
        <v>61146491</v>
      </c>
      <c r="J17" s="21">
        <v>70405704</v>
      </c>
      <c r="K17" s="21">
        <v>81126764</v>
      </c>
      <c r="L17" s="21">
        <v>84126174</v>
      </c>
      <c r="M17" s="21">
        <v>83466742</v>
      </c>
      <c r="N17" s="21">
        <v>72486296</v>
      </c>
      <c r="O17" s="21">
        <v>71774132</v>
      </c>
      <c r="P17" s="21">
        <v>71549034</v>
      </c>
      <c r="Q17" s="21">
        <v>77336821</v>
      </c>
      <c r="R17" s="21">
        <v>83915130</v>
      </c>
    </row>
    <row r="18" spans="1:18" s="33" customFormat="1" x14ac:dyDescent="0.2">
      <c r="A18" s="35"/>
      <c r="B18" s="30" t="s">
        <v>56</v>
      </c>
      <c r="C18" s="32">
        <v>6065.6949950221742</v>
      </c>
      <c r="D18" s="32">
        <v>5437.4444346910113</v>
      </c>
      <c r="E18" s="32">
        <v>4944.5766336968463</v>
      </c>
      <c r="F18" s="32">
        <v>4736.9299790017767</v>
      </c>
      <c r="G18" s="32">
        <v>4567.1516371647804</v>
      </c>
      <c r="H18" s="32">
        <v>4501.7062385990512</v>
      </c>
      <c r="I18" s="32">
        <v>4290.3796660117878</v>
      </c>
      <c r="J18" s="32">
        <v>4816.0410424789661</v>
      </c>
      <c r="K18" s="32">
        <v>5542.5814032930248</v>
      </c>
      <c r="L18" s="32">
        <v>5747.5011272801803</v>
      </c>
      <c r="M18" s="32">
        <v>5702.4487258317959</v>
      </c>
      <c r="N18" s="32">
        <v>4211.3813618405766</v>
      </c>
      <c r="O18" s="32">
        <v>4170</v>
      </c>
      <c r="P18" s="32">
        <v>4007.5</v>
      </c>
      <c r="Q18" s="32">
        <f>Q17/20879.1</f>
        <v>3704.0303940303943</v>
      </c>
      <c r="R18" s="32">
        <f>R17/18680.1</f>
        <v>4492.2205983908016</v>
      </c>
    </row>
    <row r="19" spans="1:18" x14ac:dyDescent="0.2">
      <c r="A19" s="22" t="s">
        <v>7</v>
      </c>
      <c r="B19" s="20" t="s">
        <v>58</v>
      </c>
      <c r="C19" s="21">
        <v>79789887</v>
      </c>
      <c r="D19" s="21">
        <v>74279582</v>
      </c>
      <c r="E19" s="21">
        <v>70270565</v>
      </c>
      <c r="F19" s="21">
        <v>70299923</v>
      </c>
      <c r="G19" s="21">
        <v>72690645</v>
      </c>
      <c r="H19" s="21">
        <v>74269709</v>
      </c>
      <c r="I19" s="21">
        <v>73777292</v>
      </c>
      <c r="J19" s="21">
        <v>82727802</v>
      </c>
      <c r="K19" s="21">
        <v>90745168</v>
      </c>
      <c r="L19" s="21">
        <v>90733379</v>
      </c>
      <c r="M19" s="21">
        <v>91116845</v>
      </c>
      <c r="N19" s="21">
        <v>79079009</v>
      </c>
      <c r="O19" s="21">
        <v>78298084</v>
      </c>
      <c r="P19" s="21">
        <v>77868748</v>
      </c>
      <c r="Q19" s="21">
        <v>79392068</v>
      </c>
      <c r="R19" s="21">
        <v>80966970</v>
      </c>
    </row>
    <row r="20" spans="1:18" s="33" customFormat="1" x14ac:dyDescent="0.2">
      <c r="A20" s="35"/>
      <c r="B20" s="30" t="s">
        <v>56</v>
      </c>
      <c r="C20" s="32">
        <v>5928.8071778867588</v>
      </c>
      <c r="D20" s="32">
        <v>5429.3971200935603</v>
      </c>
      <c r="E20" s="32">
        <v>5109.4717516178289</v>
      </c>
      <c r="F20" s="32">
        <v>5044.8455687118767</v>
      </c>
      <c r="G20" s="32">
        <v>5249.1800259965339</v>
      </c>
      <c r="H20" s="32">
        <v>5277.8360574189883</v>
      </c>
      <c r="I20" s="32">
        <v>5398.6017854529491</v>
      </c>
      <c r="J20" s="32">
        <v>6237.9582265118379</v>
      </c>
      <c r="K20" s="32">
        <v>6994.3863110837056</v>
      </c>
      <c r="L20" s="32">
        <v>6993.4776476028983</v>
      </c>
      <c r="M20" s="32">
        <v>7023.0341452135035</v>
      </c>
      <c r="N20" s="32">
        <v>5627.9986477830762</v>
      </c>
      <c r="O20" s="32">
        <v>5572.4</v>
      </c>
      <c r="P20" s="32">
        <v>5570.4</v>
      </c>
      <c r="Q20" s="32">
        <f>Q19/13331.1</f>
        <v>5955.402629940515</v>
      </c>
      <c r="R20" s="32">
        <f>R19/13013.5</f>
        <v>6221.767395397088</v>
      </c>
    </row>
    <row r="21" spans="1:18" x14ac:dyDescent="0.2">
      <c r="A21" s="22" t="s">
        <v>22</v>
      </c>
      <c r="B21" s="20" t="s">
        <v>58</v>
      </c>
      <c r="C21" s="21">
        <v>339481542</v>
      </c>
      <c r="D21" s="21">
        <v>313679850</v>
      </c>
      <c r="E21" s="21">
        <v>296184662</v>
      </c>
      <c r="F21" s="21">
        <v>297324592</v>
      </c>
      <c r="G21" s="21">
        <v>305043151</v>
      </c>
      <c r="H21" s="21">
        <v>312522694</v>
      </c>
      <c r="I21" s="21">
        <v>310539427</v>
      </c>
      <c r="J21" s="21">
        <v>349791620</v>
      </c>
      <c r="K21" s="21">
        <v>390469141</v>
      </c>
      <c r="L21" s="21">
        <v>393519857</v>
      </c>
      <c r="M21" s="21">
        <v>394478610</v>
      </c>
      <c r="N21" s="21">
        <v>342781837</v>
      </c>
      <c r="O21" s="21">
        <v>339537166</v>
      </c>
      <c r="P21" s="21">
        <v>338674228</v>
      </c>
      <c r="Q21" s="21">
        <v>352218499</v>
      </c>
      <c r="R21" s="21">
        <f>R19+R17+R15+R13+R11+R9+R7+R5</f>
        <v>373134339</v>
      </c>
    </row>
    <row r="22" spans="1:18" s="33" customFormat="1" x14ac:dyDescent="0.2">
      <c r="A22" s="29"/>
      <c r="B22" s="30" t="s">
        <v>56</v>
      </c>
      <c r="C22" s="31">
        <v>6141.1277496382054</v>
      </c>
      <c r="D22" s="31">
        <v>5552.0522850366388</v>
      </c>
      <c r="E22" s="31">
        <v>5129.8046693685264</v>
      </c>
      <c r="F22" s="31">
        <v>5056.2827066646259</v>
      </c>
      <c r="G22" s="31">
        <v>5145.2813649090849</v>
      </c>
      <c r="H22" s="31">
        <v>5181.3368370442831</v>
      </c>
      <c r="I22" s="31">
        <v>5120.6105532195561</v>
      </c>
      <c r="J22" s="31">
        <v>5805.7664027618712</v>
      </c>
      <c r="K22" s="31">
        <v>6504.0250020821186</v>
      </c>
      <c r="L22" s="31">
        <v>6519.2229842784491</v>
      </c>
      <c r="M22" s="31">
        <v>6535.1061080463196</v>
      </c>
      <c r="N22" s="31">
        <v>5047.7386611297634</v>
      </c>
      <c r="O22" s="31">
        <v>5012.7</v>
      </c>
      <c r="P22" s="31">
        <v>5006.2</v>
      </c>
      <c r="Q22" s="32">
        <f>Q21/70791.5</f>
        <v>4975.4348897819655</v>
      </c>
      <c r="R22" s="32">
        <f>R21/67785.7</f>
        <v>5504.617330793958</v>
      </c>
    </row>
    <row r="23" spans="1:18" s="33" customFormat="1" x14ac:dyDescent="0.2">
      <c r="A23" s="34" t="s">
        <v>54</v>
      </c>
      <c r="B23" s="30" t="s">
        <v>56</v>
      </c>
      <c r="C23" s="32">
        <v>6021</v>
      </c>
      <c r="D23" s="32">
        <v>6290</v>
      </c>
      <c r="E23" s="32">
        <v>6310</v>
      </c>
      <c r="F23" s="32">
        <v>6065</v>
      </c>
      <c r="G23" s="32">
        <v>5744</v>
      </c>
      <c r="H23" s="32">
        <v>5872</v>
      </c>
      <c r="I23" s="32">
        <v>6205</v>
      </c>
      <c r="J23" s="32">
        <v>6678</v>
      </c>
      <c r="K23" s="32">
        <v>7143</v>
      </c>
      <c r="L23" s="32">
        <v>6874</v>
      </c>
      <c r="M23" s="32">
        <v>6192</v>
      </c>
      <c r="N23" s="32">
        <v>5964</v>
      </c>
      <c r="O23" s="32">
        <v>5490</v>
      </c>
      <c r="P23" s="36">
        <v>5378</v>
      </c>
      <c r="Q23" s="36">
        <v>5728</v>
      </c>
      <c r="R23" s="36">
        <v>5823</v>
      </c>
    </row>
    <row r="24" spans="1:18" x14ac:dyDescent="0.2">
      <c r="A24" s="23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">
      <c r="A25" s="15" t="s">
        <v>69</v>
      </c>
    </row>
    <row r="26" spans="1:18" x14ac:dyDescent="0.2">
      <c r="A26" s="26" t="s">
        <v>70</v>
      </c>
    </row>
    <row r="27" spans="1:18" x14ac:dyDescent="0.2">
      <c r="A27" s="15" t="s">
        <v>74</v>
      </c>
    </row>
    <row r="28" spans="1:18" x14ac:dyDescent="0.2">
      <c r="A28" s="27" t="s">
        <v>96</v>
      </c>
    </row>
    <row r="29" spans="1:18" x14ac:dyDescent="0.2">
      <c r="A29" s="27" t="s">
        <v>99</v>
      </c>
    </row>
  </sheetData>
  <pageMargins left="0.25" right="0.25" top="0.75" bottom="0.75" header="0.3" footer="0.3"/>
  <pageSetup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F106-3C8D-43F5-A8FD-01EE4ED2361B}">
  <sheetPr>
    <tabColor rgb="FFFFFF99"/>
  </sheetPr>
  <dimension ref="A1:D28"/>
  <sheetViews>
    <sheetView tabSelected="1" workbookViewId="0">
      <selection activeCell="B16" sqref="B16"/>
    </sheetView>
  </sheetViews>
  <sheetFormatPr defaultRowHeight="12.75" x14ac:dyDescent="0.2"/>
  <cols>
    <col min="1" max="1" width="9.28515625" style="15" customWidth="1"/>
    <col min="2" max="2" width="15" style="15" bestFit="1" customWidth="1"/>
    <col min="3" max="4" width="9.5703125" style="15" bestFit="1" customWidth="1"/>
    <col min="5" max="16384" width="9.140625" style="15"/>
  </cols>
  <sheetData>
    <row r="1" spans="1:4" x14ac:dyDescent="0.2">
      <c r="A1" s="14" t="s">
        <v>95</v>
      </c>
    </row>
    <row r="2" spans="1:4" x14ac:dyDescent="0.2">
      <c r="A2" s="15" t="s">
        <v>79</v>
      </c>
    </row>
    <row r="4" spans="1:4" x14ac:dyDescent="0.2">
      <c r="A4" s="16"/>
      <c r="B4" s="17"/>
      <c r="C4" s="28" t="s">
        <v>101</v>
      </c>
      <c r="D4" s="28" t="s">
        <v>102</v>
      </c>
    </row>
    <row r="5" spans="1:4" x14ac:dyDescent="0.2">
      <c r="A5" s="19" t="s">
        <v>0</v>
      </c>
      <c r="B5" s="20" t="s">
        <v>58</v>
      </c>
      <c r="C5" s="21">
        <v>20973575</v>
      </c>
      <c r="D5" s="21">
        <v>20560479</v>
      </c>
    </row>
    <row r="6" spans="1:4" s="33" customFormat="1" x14ac:dyDescent="0.2">
      <c r="A6" s="35"/>
      <c r="B6" s="30" t="s">
        <v>56</v>
      </c>
      <c r="C6" s="32">
        <f>C5/3138.7</f>
        <v>6682.2490202950266</v>
      </c>
      <c r="D6" s="37">
        <f>D5/3152.8</f>
        <v>6521.3394443034758</v>
      </c>
    </row>
    <row r="7" spans="1:4" x14ac:dyDescent="0.2">
      <c r="A7" s="22" t="s">
        <v>2</v>
      </c>
      <c r="B7" s="20" t="s">
        <v>58</v>
      </c>
      <c r="C7" s="21">
        <v>22784761</v>
      </c>
      <c r="D7" s="21">
        <v>22059891</v>
      </c>
    </row>
    <row r="8" spans="1:4" s="33" customFormat="1" x14ac:dyDescent="0.2">
      <c r="A8" s="35"/>
      <c r="B8" s="30" t="s">
        <v>56</v>
      </c>
      <c r="C8" s="32">
        <f>C7/2876.4</f>
        <v>7921.2769434014735</v>
      </c>
      <c r="D8" s="37">
        <f>D7/2986.1</f>
        <v>7387.5258698637017</v>
      </c>
    </row>
    <row r="9" spans="1:4" x14ac:dyDescent="0.2">
      <c r="A9" s="22" t="s">
        <v>3</v>
      </c>
      <c r="B9" s="20" t="s">
        <v>58</v>
      </c>
      <c r="C9" s="21">
        <v>40977766</v>
      </c>
      <c r="D9" s="21">
        <v>39624655</v>
      </c>
    </row>
    <row r="10" spans="1:4" s="33" customFormat="1" x14ac:dyDescent="0.2">
      <c r="A10" s="35"/>
      <c r="B10" s="30" t="s">
        <v>56</v>
      </c>
      <c r="C10" s="32">
        <f>C9/8397.6</f>
        <v>4879.6996760979328</v>
      </c>
      <c r="D10" s="37">
        <f>D9/8339.9</f>
        <v>4751.2146428614251</v>
      </c>
    </row>
    <row r="11" spans="1:4" x14ac:dyDescent="0.2">
      <c r="A11" s="22" t="s">
        <v>4</v>
      </c>
      <c r="B11" s="20" t="s">
        <v>58</v>
      </c>
      <c r="C11" s="21">
        <v>99582581</v>
      </c>
      <c r="D11" s="21">
        <v>96299366</v>
      </c>
    </row>
    <row r="12" spans="1:4" s="33" customFormat="1" x14ac:dyDescent="0.2">
      <c r="A12" s="35"/>
      <c r="B12" s="30" t="s">
        <v>56</v>
      </c>
      <c r="C12" s="32">
        <f>C11/18668.9</f>
        <v>5334.1429328990989</v>
      </c>
      <c r="D12" s="37">
        <f>D11/20012.4</f>
        <v>4811.9848693809836</v>
      </c>
    </row>
    <row r="13" spans="1:4" x14ac:dyDescent="0.2">
      <c r="A13" s="22" t="s">
        <v>5</v>
      </c>
      <c r="B13" s="20" t="s">
        <v>58</v>
      </c>
      <c r="C13" s="21">
        <v>17117097</v>
      </c>
      <c r="D13" s="21">
        <v>16539577</v>
      </c>
    </row>
    <row r="14" spans="1:4" s="33" customFormat="1" x14ac:dyDescent="0.2">
      <c r="A14" s="35"/>
      <c r="B14" s="30" t="s">
        <v>56</v>
      </c>
      <c r="C14" s="32">
        <f>C13/2263.1</f>
        <v>7563.5619283283995</v>
      </c>
      <c r="D14" s="37">
        <f>D13/2479</f>
        <v>6671.8745461879789</v>
      </c>
    </row>
    <row r="15" spans="1:4" x14ac:dyDescent="0.2">
      <c r="A15" s="22" t="s">
        <v>6</v>
      </c>
      <c r="B15" s="20" t="s">
        <v>58</v>
      </c>
      <c r="C15" s="21">
        <v>14699867</v>
      </c>
      <c r="D15" s="21">
        <v>14198138</v>
      </c>
    </row>
    <row r="16" spans="1:4" s="33" customFormat="1" x14ac:dyDescent="0.2">
      <c r="A16" s="35"/>
      <c r="B16" s="30" t="s">
        <v>56</v>
      </c>
      <c r="C16" s="32">
        <f>C15/1996.6</f>
        <v>7362.4496644295305</v>
      </c>
      <c r="D16" s="37">
        <f>D15/2123.7</f>
        <v>6685.5666996280079</v>
      </c>
    </row>
    <row r="17" spans="1:4" x14ac:dyDescent="0.2">
      <c r="A17" s="22" t="s">
        <v>71</v>
      </c>
      <c r="B17" s="20" t="s">
        <v>58</v>
      </c>
      <c r="C17" s="21">
        <v>88282618</v>
      </c>
      <c r="D17" s="21">
        <v>85327731</v>
      </c>
    </row>
    <row r="18" spans="1:4" s="33" customFormat="1" x14ac:dyDescent="0.2">
      <c r="A18" s="35"/>
      <c r="B18" s="30" t="s">
        <v>56</v>
      </c>
      <c r="C18" s="32">
        <f>C17/19454.7</f>
        <v>4537.8555310541924</v>
      </c>
      <c r="D18" s="37">
        <f>D17/23236</f>
        <v>3672.221165432949</v>
      </c>
    </row>
    <row r="19" spans="1:4" x14ac:dyDescent="0.2">
      <c r="A19" s="22" t="s">
        <v>7</v>
      </c>
      <c r="B19" s="20" t="s">
        <v>58</v>
      </c>
      <c r="C19" s="21">
        <v>83918135</v>
      </c>
      <c r="D19" s="21">
        <v>81365387</v>
      </c>
    </row>
    <row r="20" spans="1:4" s="33" customFormat="1" x14ac:dyDescent="0.2">
      <c r="A20" s="35"/>
      <c r="B20" s="30" t="s">
        <v>56</v>
      </c>
      <c r="C20" s="32">
        <f>C19/12665.7</f>
        <v>6625.6215605927819</v>
      </c>
      <c r="D20" s="37">
        <f>D19/12868.3</f>
        <v>6322.932088931716</v>
      </c>
    </row>
    <row r="21" spans="1:4" x14ac:dyDescent="0.2">
      <c r="A21" s="22" t="s">
        <v>22</v>
      </c>
      <c r="B21" s="20" t="s">
        <v>58</v>
      </c>
      <c r="C21" s="21">
        <f>C19+C17+C15+C13+C11+C9+C7+C5</f>
        <v>388336400</v>
      </c>
      <c r="D21" s="21">
        <f>D19+D17+D15+D13+D11+D9+D7+D5</f>
        <v>375975224</v>
      </c>
    </row>
    <row r="22" spans="1:4" s="33" customFormat="1" x14ac:dyDescent="0.2">
      <c r="A22" s="29"/>
      <c r="B22" s="30" t="s">
        <v>56</v>
      </c>
      <c r="C22" s="32">
        <f>C21/69461.7</f>
        <v>5590.6549940470795</v>
      </c>
      <c r="D22" s="37">
        <f>D21/75198.2</f>
        <v>4999.7902077443341</v>
      </c>
    </row>
    <row r="23" spans="1:4" s="33" customFormat="1" x14ac:dyDescent="0.2">
      <c r="A23" s="34" t="s">
        <v>54</v>
      </c>
      <c r="B23" s="30" t="s">
        <v>56</v>
      </c>
      <c r="C23" s="38" t="s">
        <v>97</v>
      </c>
      <c r="D23" s="32" t="s">
        <v>97</v>
      </c>
    </row>
    <row r="24" spans="1:4" x14ac:dyDescent="0.2">
      <c r="A24" s="23"/>
      <c r="B24" s="24"/>
    </row>
    <row r="25" spans="1:4" x14ac:dyDescent="0.2">
      <c r="A25" s="15" t="s">
        <v>69</v>
      </c>
    </row>
    <row r="26" spans="1:4" x14ac:dyDescent="0.2">
      <c r="A26" s="26" t="s">
        <v>70</v>
      </c>
    </row>
    <row r="27" spans="1:4" x14ac:dyDescent="0.2">
      <c r="A27" s="15" t="s">
        <v>74</v>
      </c>
    </row>
    <row r="28" spans="1:4" x14ac:dyDescent="0.2">
      <c r="A28" s="2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1952-53_1968-69</vt:lpstr>
      <vt:lpstr>1969-70_1983-84</vt:lpstr>
      <vt:lpstr>1984-85_1998-99</vt:lpstr>
      <vt:lpstr>1999-00_2014-15</vt:lpstr>
      <vt:lpstr>2015-16_2029-30</vt:lpstr>
      <vt:lpstr>'1999-00_2014-15'!Print_Area</vt:lpstr>
    </vt:vector>
  </TitlesOfParts>
  <Company>IHL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Lester</dc:creator>
  <cp:lastModifiedBy>Eric S. Atchison</cp:lastModifiedBy>
  <cp:lastPrinted>2013-03-05T17:40:07Z</cp:lastPrinted>
  <dcterms:created xsi:type="dcterms:W3CDTF">2008-11-11T21:55:50Z</dcterms:created>
  <dcterms:modified xsi:type="dcterms:W3CDTF">2018-03-16T16:36:43Z</dcterms:modified>
</cp:coreProperties>
</file>